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927"/>
  </bookViews>
  <sheets>
    <sheet name="別紙１（届出書）" sheetId="1" r:id="rId1"/>
    <sheet name="別紙２" sheetId="22" r:id="rId2"/>
    <sheet name="別紙３" sheetId="2" r:id="rId3"/>
    <sheet name="別紙4 " sheetId="4" r:id="rId4"/>
    <sheet name="別紙５" sheetId="5" r:id="rId5"/>
    <sheet name="別紙６" sheetId="6" r:id="rId6"/>
    <sheet name="別紙７" sheetId="7" r:id="rId7"/>
    <sheet name="別紙８" sheetId="8" r:id="rId8"/>
    <sheet name="参考様式1" sheetId="9" r:id="rId9"/>
    <sheet name="参考様式2" sheetId="10" r:id="rId10"/>
    <sheet name="参考様式3-１" sheetId="11" r:id="rId11"/>
    <sheet name="参考様式3-２" sheetId="12" r:id="rId12"/>
    <sheet name="参考様式3-３" sheetId="13" r:id="rId13"/>
    <sheet name="参考様式3-４" sheetId="14" r:id="rId14"/>
    <sheet name="標準様式１（1枚版）" sheetId="15" r:id="rId15"/>
    <sheet name="標準様式１（100名）" sheetId="16" r:id="rId16"/>
    <sheet name="標準様式１シフト記号表（勤務時間帯）" sheetId="17" r:id="rId17"/>
    <sheet name="標準様式１【記載例】認知症対応型通所" sheetId="18" r:id="rId18"/>
    <sheet name="標準様式１【記載例】シフト記号表（勤務時間帯）" sheetId="19" r:id="rId19"/>
    <sheet name="標準様式１記入方法" sheetId="20" r:id="rId20"/>
    <sheet name="標準様式１プルダウン・リスト" sheetId="21" r:id="rId21"/>
  </sheets>
  <externalReferences>
    <externalReference r:id="rId22"/>
    <externalReference r:id="rId23"/>
    <externalReference r:id="rId24"/>
    <externalReference r:id="rId25"/>
    <externalReference r:id="rId26"/>
  </externalReferences>
  <definedNames>
    <definedName name="【記載例】シフト記号">'標準様式１【記載例】シフト記号表（勤務時間帯）'!$C$6:$C$35</definedName>
    <definedName name="【記載例】シフト記号" localSheetId="2">'[1]標準様式１【記載例】シフト記号表（勤務時間帯）'!$C$6:$C$35</definedName>
    <definedName name="【記載例】シフト記号表">'[4]標準様式１【記載例】シフト記号表（勤務時間帯）'!$C$6:$C$47</definedName>
    <definedName name="【記載例】シフト記号表" localSheetId="2">'[3]標準様式１【記載例】シフト記号表（勤務時間帯）'!$C$6:$C$47</definedName>
    <definedName name="シフト記号表">'標準様式１シフト記号表（勤務時間帯）'!$C$7:$C$36</definedName>
    <definedName name="シフト記号表" localSheetId="3">[4]標準様式１シフト記号表!$C$6:$C$47</definedName>
    <definedName name="職種">'標準様式１プルダウン・リスト'!$C$12:$L$12</definedName>
    <definedName name="職種" localSheetId="3">'[4]標準様式１プルダウン・リスト'!$C$17:$L$17</definedName>
    <definedName name="【記載例】シフト記号" localSheetId="4">'[2]標準様式１【記載例】シフト記号表（勤務時間帯）'!$C$6:$C$35</definedName>
    <definedName name="シフト記号表" localSheetId="4">'[2]標準様式１シフト記号表（勤務時間帯）'!$C$6:$C$35</definedName>
    <definedName name="職種" localSheetId="4">'[2]標準様式１プルダウン・リスト'!$C$12:$L$12</definedName>
    <definedName name="【記載例】シフト記号" localSheetId="16">'標準様式１シフト記号表（勤務時間帯）'!$C$7:$C$36</definedName>
    <definedName name="【記載例】シフト記号" localSheetId="1">'[5]標準様式１【記載例】シフト記号表（勤務時間帯）'!$C$6:$C$35</definedName>
    <definedName name="シフト記号表" localSheetId="1">'[5]標準様式１シフト記号表（勤務時間帯）'!$C$7:$C$36</definedName>
    <definedName name="職種" localSheetId="1">'[5]標準様式１プルダウン・リスト'!$C$12:$L$12</definedName>
    <definedName name="シフト記号表" localSheetId="2">'[1]標準様式１シフト記号表（勤務時間帯）'!$C$7:$C$36</definedName>
    <definedName name="職種" localSheetId="2">'[1]標準様式１プルダウン・リスト'!$C$12:$L$12</definedName>
    <definedName name="管理者">'標準様式１プルダウン・リスト'!$C$13:$C$25</definedName>
    <definedName name="___xlfn_IFERROR">#N/A</definedName>
    <definedName name="機能訓練指導員">'標準様式１プルダウン・リスト'!$G$13:$G$25</definedName>
    <definedName name="ｋ">#N/A</definedName>
    <definedName name="サービス名">#N/A</definedName>
    <definedName name="_____xlfn_IFERROR">#N/A</definedName>
    <definedName name="サービス名称">#N/A</definedName>
    <definedName name="__xlfn_IFERROR">#N/A</definedName>
    <definedName name="____xlfn_IFERROR">#N/A</definedName>
    <definedName name="だだ">#N/A</definedName>
    <definedName name="っっｋ">#N/A</definedName>
    <definedName name="っっっっｌ">#N/A</definedName>
    <definedName name="介護職員">'標準様式１プルダウン・リスト'!$F$13:$F$25</definedName>
    <definedName name="確認">#N/A</definedName>
    <definedName name="看護職員">'標準様式１プルダウン・リスト'!$E$13:$E$25</definedName>
    <definedName name="生活相談員">'標準様式１プルダウン・リスト'!$D$13:$D$25</definedName>
    <definedName name="_xlnm.Print_Area" localSheetId="0">'別紙１（届出書）'!$A$1:$AM$78</definedName>
    <definedName name="_xlnm.Print_Area" localSheetId="2">別紙３!$A$1:$AF$76</definedName>
    <definedName name="_xlnm.Print_Area" localSheetId="3">'別紙4 '!$A$1:$AF$60</definedName>
    <definedName name="_xlnm.Print_Area" localSheetId="4">別紙５!$A$1:$X$47</definedName>
    <definedName name="_xlnm.Print_Area" localSheetId="5">別紙６!$A$1:$AE$49</definedName>
    <definedName name="_xlnm.Print_Area" localSheetId="6">別紙７!$A$1:$AH$78</definedName>
    <definedName name="_xlnm.Print_Area" localSheetId="7">別紙８!$A$1:$U$29</definedName>
    <definedName name="_xlnm.Print_Area" localSheetId="8">参考様式1!$A$1:$K$38</definedName>
    <definedName name="_xlnm.Print_Area" localSheetId="9">参考様式2!$A$1:$AA$61</definedName>
    <definedName name="_xlnm.Print_Area" localSheetId="10">'参考様式3-１'!$A$1:$P$60</definedName>
    <definedName name="_xlnm.Print_Area" localSheetId="11">'参考様式3-２'!$A$1:$Q$63</definedName>
    <definedName name="_xlnm.Print_Area" localSheetId="12">'参考様式3-３'!$A$1:$P$118</definedName>
    <definedName name="_xlnm.Print_Area" localSheetId="13">'参考様式3-４'!$A$1:$Q$115</definedName>
    <definedName name="_xlnm.Print_Area" localSheetId="14">'標準様式１（1枚版）'!$A$1:$BG$73</definedName>
    <definedName name="_xlnm.Print_Titles" localSheetId="14">'標準様式１（1枚版）'!$2:$22</definedName>
    <definedName name="_xlnm.Print_Area" localSheetId="15">'標準様式１（100名）'!$A$1:$BG$334</definedName>
    <definedName name="_xlnm.Print_Titles" localSheetId="15">'標準様式１（100名）'!$2:$22</definedName>
    <definedName name="_xlnm.Print_Area" localSheetId="16">'標準様式１シフト記号表（勤務時間帯）'!$A$1:$X$57</definedName>
    <definedName name="_xlnm.Print_Area" localSheetId="17">'標準様式１【記載例】認知症対応型通所'!$A$1:$BG$72</definedName>
    <definedName name="_xlnm.Print_Area" localSheetId="18">'標準様式１【記載例】シフト記号表（勤務時間帯）'!$A$1:$X$55</definedName>
    <definedName name="_xlnm.Print_Area" localSheetId="19">標準様式１記入方法!$A$1:$O$77</definedName>
    <definedName name="_xlnm.Print_Area" localSheetId="1">別紙２!$B$1:$I$37</definedName>
    <definedName name="_xlnm.Print_Titles" localSheetId="1">別紙２!$5:$5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<sst xmlns="http://schemas.openxmlformats.org/spreadsheetml/2006/main" xmlns:r="http://schemas.openxmlformats.org/officeDocument/2006/relationships" count="768" uniqueCount="768">
  <si>
    <t>施設等の区分</t>
    <rPh sb="0" eb="2">
      <t>シセツ</t>
    </rPh>
    <rPh sb="2" eb="3">
      <t>トウ</t>
    </rPh>
    <rPh sb="4" eb="6">
      <t>クブン</t>
    </rPh>
    <phoneticPr fontId="24"/>
  </si>
  <si>
    <t>事業所番号ごとに提出すること。</t>
  </si>
  <si>
    <t>受付番号</t>
  </si>
  <si>
    <t>年</t>
    <rPh sb="0" eb="1">
      <t>ネン</t>
    </rPh>
    <phoneticPr fontId="24"/>
  </si>
  <si>
    <t>所在地</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</si>
  <si>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</si>
  <si>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(8)
資格</t>
    <rPh sb="4" eb="6">
      <t>シカク</t>
    </rPh>
    <phoneticPr fontId="24"/>
  </si>
  <si>
    <t>代表者の職・氏名</t>
  </si>
  <si>
    <t>氏　　　名</t>
    <rPh sb="0" eb="1">
      <t>シ</t>
    </rPh>
    <rPh sb="4" eb="5">
      <t>メイ</t>
    </rPh>
    <phoneticPr fontId="24"/>
  </si>
  <si>
    <t>介護福祉士</t>
    <rPh sb="0" eb="2">
      <t>カイゴ</t>
    </rPh>
    <rPh sb="2" eb="5">
      <t>フクシシ</t>
    </rPh>
    <phoneticPr fontId="2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</si>
  <si>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4"/>
  </si>
  <si>
    <t>届　出　者</t>
  </si>
  <si>
    <t>生年月日</t>
  </si>
  <si>
    <t>電話番号</t>
  </si>
  <si>
    <t>小規模多機能型居宅介護</t>
    <rPh sb="0" eb="3">
      <t>ショウキボ</t>
    </rPh>
    <rPh sb="3" eb="6">
      <t>タキノウ</t>
    </rPh>
    <rPh sb="6" eb="7">
      <t>ガタ</t>
    </rPh>
    <rPh sb="7" eb="9">
      <t>キョタク</t>
    </rPh>
    <rPh sb="9" eb="11">
      <t>カイゴ</t>
    </rPh>
    <phoneticPr fontId="24"/>
  </si>
  <si>
    <t>管理者の氏名</t>
  </si>
  <si>
    <t>勤続年数の状況</t>
    <rPh sb="0" eb="2">
      <t>キンゾク</t>
    </rPh>
    <rPh sb="2" eb="4">
      <t>ネンスウ</t>
    </rPh>
    <rPh sb="5" eb="7">
      <t>ジョウキョウ</t>
    </rPh>
    <phoneticPr fontId="24"/>
  </si>
  <si>
    <t xml:space="preserve">サービス提供体制強化加算
</t>
    <rPh sb="4" eb="6">
      <t>テイキョウ</t>
    </rPh>
    <rPh sb="6" eb="8">
      <t>タイセイ</t>
    </rPh>
    <rPh sb="8" eb="10">
      <t>キョウカ</t>
    </rPh>
    <rPh sb="10" eb="12">
      <t>カサン</t>
    </rPh>
    <phoneticPr fontId="24"/>
  </si>
  <si>
    <t>氏名</t>
  </si>
  <si>
    <t>複合型サービス</t>
  </si>
  <si>
    <t>職名</t>
  </si>
  <si>
    <t>介護職員の常勤換算数　（届出月前３か月の平均）</t>
    <rPh sb="0" eb="2">
      <t>カイゴ</t>
    </rPh>
    <rPh sb="2" eb="4">
      <t>ショクイン</t>
    </rPh>
    <rPh sb="5" eb="7">
      <t>ジョウキン</t>
    </rPh>
    <rPh sb="7" eb="9">
      <t>カンサン</t>
    </rPh>
    <rPh sb="9" eb="10">
      <t>スウ</t>
    </rPh>
    <phoneticPr fontId="24"/>
  </si>
  <si>
    <t>代表者の住所</t>
  </si>
  <si>
    <t>備　　考</t>
    <rPh sb="0" eb="1">
      <t>ソナエ</t>
    </rPh>
    <rPh sb="3" eb="4">
      <t>コウ</t>
    </rPh>
    <phoneticPr fontId="24"/>
  </si>
  <si>
    <t>口腔機能向上加算　　</t>
  </si>
  <si>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4"/>
  </si>
  <si>
    <t>サービスの種類</t>
    <rPh sb="5" eb="7">
      <t>シュルイ</t>
    </rPh>
    <phoneticPr fontId="24"/>
  </si>
  <si>
    <t>休</t>
    <rPh sb="0" eb="1">
      <t>ヤス</t>
    </rPh>
    <phoneticPr fontId="24"/>
  </si>
  <si>
    <t>（宛先）</t>
    <rPh sb="1" eb="2">
      <t>ア</t>
    </rPh>
    <rPh sb="2" eb="3">
      <t>サキ</t>
    </rPh>
    <phoneticPr fontId="24"/>
  </si>
  <si>
    <t>管理者の住所</t>
  </si>
  <si>
    <t>※　加算が算定されなくなる場合、欠員が解消される場合等についても同様に届け出てください。</t>
  </si>
  <si>
    <t>B</t>
  </si>
  <si>
    <t>８月</t>
    <rPh sb="1" eb="2">
      <t>ガツ</t>
    </rPh>
    <phoneticPr fontId="24"/>
  </si>
  <si>
    <t>介護保険事業所番号</t>
  </si>
  <si>
    <t>月</t>
    <rPh sb="0" eb="1">
      <t>ガツ</t>
    </rPh>
    <phoneticPr fontId="36"/>
  </si>
  <si>
    <t>当月の日数</t>
    <rPh sb="0" eb="2">
      <t>トウゲツ</t>
    </rPh>
    <rPh sb="3" eb="5">
      <t>ニッスウ</t>
    </rPh>
    <phoneticPr fontId="24"/>
  </si>
  <si>
    <t>ADL維持等加算〔申出〕の有無</t>
    <rPh sb="3" eb="5">
      <t>イジ</t>
    </rPh>
    <rPh sb="5" eb="6">
      <t>トウ</t>
    </rPh>
    <rPh sb="6" eb="8">
      <t>カサン</t>
    </rPh>
    <rPh sb="9" eb="11">
      <t>モウシデ</t>
    </rPh>
    <rPh sb="13" eb="15">
      <t>ウム</t>
    </rPh>
    <phoneticPr fontId="24"/>
  </si>
  <si>
    <t>若年性認知症利用者受入加算</t>
    <rPh sb="0" eb="2">
      <t>ジャクネン</t>
    </rPh>
    <rPh sb="2" eb="3">
      <t>セイ</t>
    </rPh>
    <rPh sb="3" eb="6">
      <t>ニンチショウ</t>
    </rPh>
    <rPh sb="6" eb="9">
      <t>リヨウシャ</t>
    </rPh>
    <rPh sb="9" eb="11">
      <t>ウケイレ</t>
    </rPh>
    <rPh sb="11" eb="13">
      <t>カサン</t>
    </rPh>
    <phoneticPr fontId="24"/>
  </si>
  <si>
    <t>a</t>
  </si>
  <si>
    <t>ADL維持等加算〔申出〕の有無</t>
  </si>
  <si>
    <t>医療機関コード等</t>
  </si>
  <si>
    <t>加算
追加
・
加算
削除</t>
    <rPh sb="0" eb="2">
      <t>カサン</t>
    </rPh>
    <rPh sb="3" eb="5">
      <t>ツイカ</t>
    </rPh>
    <rPh sb="8" eb="10">
      <t>カサン</t>
    </rPh>
    <rPh sb="11" eb="13">
      <t>サクジョ</t>
    </rPh>
    <phoneticPr fontId="24"/>
  </si>
  <si>
    <t>管理栄養士（連携により配置する場合は不要）</t>
    <rPh sb="0" eb="2">
      <t>カンリ</t>
    </rPh>
    <rPh sb="2" eb="5">
      <t>エイヨウシ</t>
    </rPh>
    <rPh sb="6" eb="8">
      <t>レンケイ</t>
    </rPh>
    <rPh sb="11" eb="13">
      <t>ハイチ</t>
    </rPh>
    <rPh sb="15" eb="17">
      <t>バアイ</t>
    </rPh>
    <rPh sb="18" eb="20">
      <t>フヨウ</t>
    </rPh>
    <phoneticPr fontId="24"/>
  </si>
  <si>
    <t>単位目</t>
    <rPh sb="0" eb="2">
      <t>タンイ</t>
    </rPh>
    <rPh sb="2" eb="3">
      <t>メ</t>
    </rPh>
    <phoneticPr fontId="24"/>
  </si>
  <si>
    <t>生活機能向上連携加算</t>
  </si>
  <si>
    <t>通所リハビリテーション</t>
    <rPh sb="0" eb="2">
      <t>ツウショ</t>
    </rPh>
    <phoneticPr fontId="36"/>
  </si>
  <si>
    <t>７月の常勤換算数</t>
  </si>
  <si>
    <t>８月</t>
  </si>
  <si>
    <t>別添のとおり</t>
  </si>
  <si>
    <t>届出事項</t>
    <rPh sb="0" eb="2">
      <t>トドケデ</t>
    </rPh>
    <rPh sb="2" eb="4">
      <t>ジコウ</t>
    </rPh>
    <phoneticPr fontId="24"/>
  </si>
  <si>
    <t>※24時間表記</t>
  </si>
  <si>
    <t>開設
・
更新</t>
    <rPh sb="0" eb="2">
      <t>カイセツ</t>
    </rPh>
    <rPh sb="5" eb="7">
      <t>コウシン</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</si>
  <si>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</si>
  <si>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添　付　書　類</t>
    <rPh sb="0" eb="1">
      <t>ソウ</t>
    </rPh>
    <rPh sb="2" eb="3">
      <t>ヅケ</t>
    </rPh>
    <rPh sb="4" eb="5">
      <t>ショ</t>
    </rPh>
    <rPh sb="6" eb="7">
      <t>タグイ</t>
    </rPh>
    <phoneticPr fontId="24"/>
  </si>
  <si>
    <t>共　通　事　項
（必ず必要な書類）</t>
    <rPh sb="0" eb="1">
      <t>トモ</t>
    </rPh>
    <rPh sb="2" eb="3">
      <t>ツウ</t>
    </rPh>
    <rPh sb="4" eb="5">
      <t>コト</t>
    </rPh>
    <rPh sb="6" eb="7">
      <t>コウ</t>
    </rPh>
    <rPh sb="9" eb="10">
      <t>カナラ</t>
    </rPh>
    <rPh sb="11" eb="13">
      <t>ヒツヨウ</t>
    </rPh>
    <rPh sb="14" eb="16">
      <t>ショルイ</t>
    </rPh>
    <phoneticPr fontId="24"/>
  </si>
  <si>
    <t>　・「数式」タブ　⇒　「名前の定義」を選択</t>
    <rPh sb="3" eb="5">
      <t>スウシキ</t>
    </rPh>
    <rPh sb="12" eb="14">
      <t>ナマエ</t>
    </rPh>
    <rPh sb="15" eb="17">
      <t>テイギ</t>
    </rPh>
    <rPh sb="19" eb="21">
      <t>センタク</t>
    </rPh>
    <phoneticPr fontId="24"/>
  </si>
  <si>
    <t>該当する資格証（写）</t>
  </si>
  <si>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4"/>
  </si>
  <si>
    <t>「異動等の区分」欄には、今回届出を行う事業所・施設について該当する数字に「〇」を記入してください。</t>
  </si>
  <si>
    <t>科学的介護推進体制加算</t>
    <rPh sb="0" eb="3">
      <t>カガクテキ</t>
    </rPh>
    <rPh sb="3" eb="11">
      <t>カイゴスイシンタイセイカサン</t>
    </rPh>
    <phoneticPr fontId="83"/>
  </si>
  <si>
    <t>既に指定等を受けている事業</t>
  </si>
  <si>
    <t>認知症対応型通所介護</t>
    <rPh sb="0" eb="3">
      <t>ニンチショウ</t>
    </rPh>
    <rPh sb="3" eb="5">
      <t>タイオウ</t>
    </rPh>
    <rPh sb="5" eb="6">
      <t>ガタ</t>
    </rPh>
    <rPh sb="6" eb="8">
      <t>ツウショ</t>
    </rPh>
    <rPh sb="8" eb="10">
      <t>カイゴ</t>
    </rPh>
    <phoneticPr fontId="24"/>
  </si>
  <si>
    <t>７月</t>
  </si>
  <si>
    <t>□</t>
  </si>
  <si>
    <t>複合型サービス</t>
    <rPh sb="0" eb="3">
      <t>フクゴウガタ</t>
    </rPh>
    <phoneticPr fontId="24"/>
  </si>
  <si>
    <t>栄養アセスメント・栄養改善体制</t>
    <rPh sb="9" eb="11">
      <t>エイヨウ</t>
    </rPh>
    <rPh sb="11" eb="13">
      <t>カイゼン</t>
    </rPh>
    <rPh sb="13" eb="15">
      <t>タイセイ</t>
    </rPh>
    <phoneticPr fontId="24"/>
  </si>
  <si>
    <t>５月</t>
  </si>
  <si>
    <t>・</t>
  </si>
  <si>
    <t>e</t>
  </si>
  <si>
    <t>※</t>
  </si>
  <si>
    <t>減少率（小数）</t>
    <rPh sb="0" eb="3">
      <t>ゲンショウリツ</t>
    </rPh>
    <rPh sb="4" eb="6">
      <t>ショウスウ</t>
    </rPh>
    <phoneticPr fontId="36"/>
  </si>
  <si>
    <t>職員の欠員による減算の状況</t>
    <rPh sb="0" eb="2">
      <t>ショクイン</t>
    </rPh>
    <rPh sb="3" eb="5">
      <t>ケツイン</t>
    </rPh>
    <rPh sb="8" eb="10">
      <t>ゲンサン</t>
    </rPh>
    <rPh sb="11" eb="13">
      <t>ジョウキョウ</t>
    </rPh>
    <phoneticPr fontId="24"/>
  </si>
  <si>
    <t>本チェック表＜別紙２＞</t>
    <rPh sb="0" eb="1">
      <t>ホン</t>
    </rPh>
    <rPh sb="5" eb="6">
      <t>オモテ</t>
    </rPh>
    <rPh sb="7" eb="9">
      <t>ベッシ</t>
    </rPh>
    <phoneticPr fontId="24"/>
  </si>
  <si>
    <t>地域密着型介護老人福祉施設入所者生活介護</t>
  </si>
  <si>
    <t>９月</t>
    <rPh sb="1" eb="2">
      <t>ガツ</t>
    </rPh>
    <phoneticPr fontId="24"/>
  </si>
  <si>
    <t>○○　E次</t>
    <rPh sb="4" eb="5">
      <t>ツギ</t>
    </rPh>
    <phoneticPr fontId="24"/>
  </si>
  <si>
    <t>割引をする場合</t>
    <rPh sb="0" eb="2">
      <t>ワリビキ</t>
    </rPh>
    <rPh sb="5" eb="7">
      <t>バアイ</t>
    </rPh>
    <phoneticPr fontId="24"/>
  </si>
  <si>
    <t>若年性認知症利用者受入加算</t>
  </si>
  <si>
    <t>(1)</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</si>
  <si>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</si>
  <si>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事業所・施設名</t>
    <rPh sb="0" eb="3">
      <t>ジギョウショ</t>
    </rPh>
    <rPh sb="4" eb="6">
      <t>シセツ</t>
    </rPh>
    <rPh sb="6" eb="7">
      <t>メイ</t>
    </rPh>
    <phoneticPr fontId="24"/>
  </si>
  <si>
    <t>m</t>
  </si>
  <si>
    <t>ａ．入所者数</t>
    <rPh sb="2" eb="5">
      <t>ニュウショシャ</t>
    </rPh>
    <rPh sb="5" eb="6">
      <t>スウ</t>
    </rPh>
    <phoneticPr fontId="24"/>
  </si>
  <si>
    <t>資格の種類</t>
    <rPh sb="0" eb="2">
      <t>シカク</t>
    </rPh>
    <rPh sb="3" eb="5">
      <t>シュルイ</t>
    </rPh>
    <phoneticPr fontId="24"/>
  </si>
  <si>
    <t>指定居宅サービス事業者等による介護給付費の割引に係る割引率の設定について＜別紙４＞</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4"/>
  </si>
  <si>
    <t>）</t>
  </si>
  <si>
    <t>　　　　　サービス種別　　　　　　　　現在⇒</t>
    <rPh sb="9" eb="11">
      <t>シュベツ</t>
    </rPh>
    <rPh sb="19" eb="21">
      <t>ゲンザイ</t>
    </rPh>
    <phoneticPr fontId="36"/>
  </si>
  <si>
    <t>個別機能訓練計画書等様式</t>
    <rPh sb="0" eb="2">
      <t>コベツ</t>
    </rPh>
    <rPh sb="2" eb="4">
      <t>キノウ</t>
    </rPh>
    <rPh sb="4" eb="6">
      <t>クンレン</t>
    </rPh>
    <rPh sb="6" eb="8">
      <t>ケイカク</t>
    </rPh>
    <rPh sb="8" eb="9">
      <t>ショ</t>
    </rPh>
    <rPh sb="9" eb="10">
      <t>トウ</t>
    </rPh>
    <rPh sb="10" eb="12">
      <t>ヨウシキ</t>
    </rPh>
    <phoneticPr fontId="24"/>
  </si>
  <si>
    <t>理由書</t>
  </si>
  <si>
    <t>（３）　加算算定後の各月の利用延人員数の確認</t>
    <rPh sb="10" eb="11">
      <t>カク</t>
    </rPh>
    <rPh sb="11" eb="12">
      <t>ツキ</t>
    </rPh>
    <rPh sb="13" eb="15">
      <t>リヨウ</t>
    </rPh>
    <rPh sb="15" eb="18">
      <t>ノベジンイン</t>
    </rPh>
    <rPh sb="18" eb="19">
      <t>スウ</t>
    </rPh>
    <rPh sb="20" eb="22">
      <t>カクニン</t>
    </rPh>
    <phoneticPr fontId="36"/>
  </si>
  <si>
    <t>終業時刻</t>
    <rPh sb="0" eb="2">
      <t>シュウギョウ</t>
    </rPh>
    <rPh sb="2" eb="4">
      <t>ジコク</t>
    </rPh>
    <phoneticPr fontId="24"/>
  </si>
  <si>
    <t>組織体制図</t>
    <rPh sb="2" eb="4">
      <t>タイセイ</t>
    </rPh>
    <phoneticPr fontId="24"/>
  </si>
  <si>
    <t>・職種ごとの勤務時間を「○：○○～○：○○」と表記することが困難な場合は、No21～30を活用し、勤務時間数のみを入力してください。</t>
    <rPh sb="45" eb="47">
      <t>カツヨウ</t>
    </rPh>
    <phoneticPr fontId="24"/>
  </si>
  <si>
    <t>看護職員の欠員が解消される場合。</t>
    <rPh sb="0" eb="2">
      <t>カンゴ</t>
    </rPh>
    <rPh sb="2" eb="4">
      <t>ショクイン</t>
    </rPh>
    <rPh sb="5" eb="7">
      <t>ケツイン</t>
    </rPh>
    <rPh sb="8" eb="10">
      <t>カイショウ</t>
    </rPh>
    <rPh sb="13" eb="15">
      <t>バアイ</t>
    </rPh>
    <phoneticPr fontId="24"/>
  </si>
  <si>
    <t>１０月</t>
  </si>
  <si>
    <t>高齢者虐待防止措置実施の有無</t>
    <rPh sb="0" eb="7">
      <t>コウレイシャギャクタイボウシ</t>
    </rPh>
    <rPh sb="7" eb="11">
      <t>ソチジッシ</t>
    </rPh>
    <rPh sb="12" eb="14">
      <t>ウム</t>
    </rPh>
    <phoneticPr fontId="83"/>
  </si>
  <si>
    <t>２ 看護職員</t>
    <rPh sb="2" eb="4">
      <t>カンゴ</t>
    </rPh>
    <rPh sb="4" eb="6">
      <t>ショクイン</t>
    </rPh>
    <phoneticPr fontId="24"/>
  </si>
  <si>
    <t>栄養ケア計画書等様式</t>
    <rPh sb="0" eb="2">
      <t>エイヨウ</t>
    </rPh>
    <rPh sb="4" eb="6">
      <t>ケイカク</t>
    </rPh>
    <rPh sb="6" eb="7">
      <t>ショ</t>
    </rPh>
    <rPh sb="7" eb="8">
      <t>トウ</t>
    </rPh>
    <rPh sb="8" eb="10">
      <t>ヨウシキ</t>
    </rPh>
    <phoneticPr fontId="24"/>
  </si>
  <si>
    <t>（ｂ）</t>
  </si>
  <si>
    <t>業務継続計画策定の有無</t>
    <rPh sb="0" eb="8">
      <t>ギョウムケイゾクケイカクサクテイ</t>
    </rPh>
    <rPh sb="9" eb="11">
      <t>ウム</t>
    </rPh>
    <phoneticPr fontId="83"/>
  </si>
  <si>
    <t>訪問リハビリテーション事業所、通所リハビリテーション事業所、リハビリテーションを実施している医療提供施設と連携していることを確認できる書類（契約書等）</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4">
      <t>カクニン</t>
    </rPh>
    <rPh sb="67" eb="69">
      <t>ショルイ</t>
    </rPh>
    <rPh sb="70" eb="74">
      <t>ケイヤクショナド</t>
    </rPh>
    <phoneticPr fontId="83"/>
  </si>
  <si>
    <t>５月の常勤換算数</t>
  </si>
  <si>
    <t>介護給付費算定に係る体制等に関する届出書　チェック表
（認知症対応型通所介護・介護予防認知症対応型通所介護）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0">
      <t>ニンチ</t>
    </rPh>
    <rPh sb="30" eb="31">
      <t>ショウ</t>
    </rPh>
    <rPh sb="31" eb="34">
      <t>タイオウガタ</t>
    </rPh>
    <rPh sb="34" eb="36">
      <t>ツウショ</t>
    </rPh>
    <rPh sb="36" eb="38">
      <t>カイゴ</t>
    </rPh>
    <rPh sb="39" eb="41">
      <t>カイゴ</t>
    </rPh>
    <rPh sb="41" eb="43">
      <t>ヨボウ</t>
    </rPh>
    <rPh sb="43" eb="46">
      <t>ニンチショウ</t>
    </rPh>
    <rPh sb="46" eb="49">
      <t>タイオウガタ</t>
    </rPh>
    <rPh sb="49" eb="51">
      <t>ツウショ</t>
    </rPh>
    <rPh sb="51" eb="53">
      <t>カイゴ</t>
    </rPh>
    <phoneticPr fontId="24"/>
  </si>
  <si>
    <t>該当する資格証（写）</t>
    <rPh sb="0" eb="2">
      <t>ガイトウ</t>
    </rPh>
    <rPh sb="4" eb="7">
      <t>シカクショウ</t>
    </rPh>
    <phoneticPr fontId="24"/>
  </si>
  <si>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4"/>
  </si>
  <si>
    <t>k</t>
  </si>
  <si>
    <t>口腔機能改善管理指導計画書等様式</t>
    <rPh sb="0" eb="2">
      <t>コウクウ</t>
    </rPh>
    <rPh sb="2" eb="4">
      <t>キノウ</t>
    </rPh>
    <rPh sb="4" eb="6">
      <t>カイゼン</t>
    </rPh>
    <rPh sb="6" eb="8">
      <t>カンリ</t>
    </rPh>
    <rPh sb="8" eb="10">
      <t>シドウ</t>
    </rPh>
    <rPh sb="10" eb="13">
      <t>ケイカクショ</t>
    </rPh>
    <rPh sb="13" eb="14">
      <t>トウ</t>
    </rPh>
    <rPh sb="14" eb="16">
      <t>ヨウシキ</t>
    </rPh>
    <phoneticPr fontId="24"/>
  </si>
  <si>
    <t>看護職員、介護職員</t>
    <rPh sb="0" eb="2">
      <t>カンゴ</t>
    </rPh>
    <rPh sb="2" eb="4">
      <t>ショクイン</t>
    </rPh>
    <rPh sb="5" eb="7">
      <t>カイゴ</t>
    </rPh>
    <rPh sb="7" eb="9">
      <t>ショクイン</t>
    </rPh>
    <phoneticPr fontId="24"/>
  </si>
  <si>
    <t>６月</t>
    <rPh sb="1" eb="2">
      <t>ガツ</t>
    </rPh>
    <phoneticPr fontId="24"/>
  </si>
  <si>
    <t>介護関係の職歴については、開設法人名と事業所名の両方を記載してください。</t>
  </si>
  <si>
    <t>(15) 利用者数　　　</t>
  </si>
  <si>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4"/>
  </si>
  <si>
    <t>外部と連携していることを確認できる書類（契約書等）</t>
    <rPh sb="0" eb="2">
      <t>ガイブ</t>
    </rPh>
    <rPh sb="3" eb="5">
      <t>レンケイ</t>
    </rPh>
    <rPh sb="12" eb="14">
      <t>カクニン</t>
    </rPh>
    <rPh sb="17" eb="19">
      <t>ショルイ</t>
    </rPh>
    <rPh sb="20" eb="24">
      <t>ケイヤクショナド</t>
    </rPh>
    <phoneticPr fontId="83"/>
  </si>
  <si>
    <t>認知症対応型通所介護</t>
    <rPh sb="0" eb="3">
      <t>ニンチショウ</t>
    </rPh>
    <rPh sb="3" eb="6">
      <t>タイオウガタ</t>
    </rPh>
    <rPh sb="6" eb="8">
      <t>ツウショ</t>
    </rPh>
    <rPh sb="8" eb="10">
      <t>カイゴ</t>
    </rPh>
    <phoneticPr fontId="24"/>
  </si>
  <si>
    <t>記号</t>
    <rPh sb="0" eb="2">
      <t>キゴウ</t>
    </rPh>
    <phoneticPr fontId="24"/>
  </si>
  <si>
    <t>外部との連携により管理栄養士を配置する場合</t>
  </si>
  <si>
    <t>そ　 　　の　 　　他　　 　該　　 　当　　 　す 　　　る 　　　体 　　　制 　　　等</t>
  </si>
  <si>
    <t>サービス提供体制強化加算</t>
    <rPh sb="4" eb="6">
      <t>テイキョウ</t>
    </rPh>
    <rPh sb="6" eb="8">
      <t>タイセイ</t>
    </rPh>
    <rPh sb="8" eb="10">
      <t>キョウカ</t>
    </rPh>
    <rPh sb="10" eb="12">
      <t>カサン</t>
    </rPh>
    <phoneticPr fontId="24"/>
  </si>
  <si>
    <t>歯科衛生士、言語聴覚士、看護師、准看護師。</t>
    <rPh sb="0" eb="2">
      <t>シカ</t>
    </rPh>
    <rPh sb="2" eb="5">
      <t>エイセイシ</t>
    </rPh>
    <rPh sb="6" eb="8">
      <t>ゲンゴ</t>
    </rPh>
    <rPh sb="8" eb="11">
      <t>チョウカクシ</t>
    </rPh>
    <rPh sb="12" eb="15">
      <t>カンゴシ</t>
    </rPh>
    <rPh sb="16" eb="20">
      <t>ジュンカンゴシ</t>
    </rPh>
    <phoneticPr fontId="24"/>
  </si>
  <si>
    <t>規模特例の可否↓</t>
    <rPh sb="0" eb="2">
      <t>キボ</t>
    </rPh>
    <rPh sb="2" eb="4">
      <t>トクレイ</t>
    </rPh>
    <rPh sb="5" eb="7">
      <t>カヒ</t>
    </rPh>
    <phoneticPr fontId="3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</si>
  <si>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4"/>
  </si>
  <si>
    <t>加算算定開始月</t>
    <rPh sb="4" eb="6">
      <t>カイシ</t>
    </rPh>
    <rPh sb="6" eb="7">
      <t>ツキ</t>
    </rPh>
    <phoneticPr fontId="36"/>
  </si>
  <si>
    <t>若年性認知症利用者受入加算</t>
    <rPh sb="0" eb="3">
      <t>ジャクネンセイ</t>
    </rPh>
    <rPh sb="3" eb="6">
      <t>ニンチショウ</t>
    </rPh>
    <rPh sb="6" eb="9">
      <t>リヨウシャ</t>
    </rPh>
    <rPh sb="9" eb="11">
      <t>ウケイレ</t>
    </rPh>
    <rPh sb="11" eb="13">
      <t>カサン</t>
    </rPh>
    <phoneticPr fontId="24"/>
  </si>
  <si>
    <t>事業所番号</t>
    <rPh sb="0" eb="3">
      <t>ジギョウショ</t>
    </rPh>
    <rPh sb="3" eb="5">
      <t>バンゴウ</t>
    </rPh>
    <phoneticPr fontId="24"/>
  </si>
  <si>
    <t>栄養アセスメント・栄養改善体制</t>
  </si>
  <si>
    <t>適用条件</t>
    <rPh sb="0" eb="2">
      <t>テキヨウ</t>
    </rPh>
    <rPh sb="2" eb="4">
      <t>ジョウケン</t>
    </rPh>
    <phoneticPr fontId="24"/>
  </si>
  <si>
    <t>認知症対応型共同生活介護</t>
    <rPh sb="0" eb="3">
      <t>ニンチショウ</t>
    </rPh>
    <rPh sb="3" eb="6">
      <t>タイオウガタ</t>
    </rPh>
    <rPh sb="6" eb="8">
      <t>キョウドウ</t>
    </rPh>
    <rPh sb="8" eb="10">
      <t>セイカツ</t>
    </rPh>
    <rPh sb="10" eb="12">
      <t>カイゴ</t>
    </rPh>
    <phoneticPr fontId="24"/>
  </si>
  <si>
    <t>通所介護</t>
    <rPh sb="0" eb="2">
      <t>ツウショ</t>
    </rPh>
    <rPh sb="2" eb="4">
      <t>カイゴ</t>
    </rPh>
    <phoneticPr fontId="2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</si>
  <si>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6"/>
  </si>
  <si>
    <t>月</t>
    <rPh sb="0" eb="1">
      <t>ガツ</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</si>
  <si>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</si>
  <si>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4"/>
  </si>
  <si>
    <t>～</t>
  </si>
  <si>
    <t>　通所リハビリテーション</t>
    <rPh sb="1" eb="3">
      <t>ツウショ</t>
    </rPh>
    <phoneticPr fontId="24"/>
  </si>
  <si>
    <t>通所介護</t>
    <rPh sb="0" eb="2">
      <t>ツウショ</t>
    </rPh>
    <rPh sb="2" eb="4">
      <t>カイゴ</t>
    </rPh>
    <phoneticPr fontId="36"/>
  </si>
  <si>
    <t>地域密着型通所介護</t>
    <rPh sb="0" eb="2">
      <t>チイキ</t>
    </rPh>
    <rPh sb="2" eb="5">
      <t>ミッチャクガタ</t>
    </rPh>
    <rPh sb="5" eb="7">
      <t>ツウショ</t>
    </rPh>
    <rPh sb="7" eb="9">
      <t>カイゴ</t>
    </rPh>
    <phoneticPr fontId="36"/>
  </si>
  <si>
    <t>3　地域密着型通所介護</t>
    <rPh sb="2" eb="4">
      <t>チイキ</t>
    </rPh>
    <rPh sb="4" eb="7">
      <t>ミッチャクガタ</t>
    </rPh>
    <rPh sb="7" eb="9">
      <t>ツウショ</t>
    </rPh>
    <rPh sb="9" eb="11">
      <t>カイゴ</t>
    </rPh>
    <phoneticPr fontId="24"/>
  </si>
  <si>
    <t>勤　　務　　先　　等</t>
    <rPh sb="0" eb="1">
      <t>ツトム</t>
    </rPh>
    <rPh sb="3" eb="4">
      <t>ツトム</t>
    </rPh>
    <rPh sb="6" eb="7">
      <t>サキ</t>
    </rPh>
    <rPh sb="9" eb="10">
      <t>トウ</t>
    </rPh>
    <phoneticPr fontId="24"/>
  </si>
  <si>
    <t>２月の常勤換算数</t>
  </si>
  <si>
    <t>認知症対応型通所介護</t>
    <rPh sb="0" eb="3">
      <t>ニンチショウ</t>
    </rPh>
    <rPh sb="3" eb="6">
      <t>タイオウガタ</t>
    </rPh>
    <rPh sb="6" eb="8">
      <t>ツウショ</t>
    </rPh>
    <rPh sb="8" eb="10">
      <t>カイゴ</t>
    </rPh>
    <phoneticPr fontId="36"/>
  </si>
  <si>
    <t>施設等の区分</t>
  </si>
  <si>
    <t>2週目</t>
    <rPh sb="1" eb="2">
      <t>シュウ</t>
    </rPh>
    <rPh sb="2" eb="3">
      <t>メ</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</si>
  <si>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36"/>
  </si>
  <si>
    <t>①に占める②の割合が70％以上</t>
    <rPh sb="2" eb="3">
      <t>シ</t>
    </rPh>
    <rPh sb="7" eb="9">
      <t>ワリアイ</t>
    </rPh>
    <rPh sb="13" eb="15">
      <t>イジョウ</t>
    </rPh>
    <phoneticPr fontId="24"/>
  </si>
  <si>
    <t>（１）　事業所基本情報</t>
    <rPh sb="4" eb="7">
      <t>ジギョウショ</t>
    </rPh>
    <rPh sb="7" eb="9">
      <t>キホン</t>
    </rPh>
    <rPh sb="9" eb="11">
      <t>ジョウホウ</t>
    </rPh>
    <phoneticPr fontId="36"/>
  </si>
  <si>
    <t>備考１　</t>
  </si>
  <si>
    <t>２ あり</t>
  </si>
  <si>
    <t>２　併設型</t>
  </si>
  <si>
    <t>t</t>
  </si>
  <si>
    <t>規模区分　　　　現在⇒</t>
    <rPh sb="8" eb="10">
      <t>ゲンザイ</t>
    </rPh>
    <phoneticPr fontId="36"/>
  </si>
  <si>
    <t>　</t>
  </si>
  <si>
    <t>事業所番号</t>
    <rPh sb="0" eb="3">
      <t>ジギョウショ</t>
    </rPh>
    <rPh sb="3" eb="5">
      <t>バンゴウ</t>
    </rPh>
    <phoneticPr fontId="36"/>
  </si>
  <si>
    <t>２ 加算Ⅱ</t>
  </si>
  <si>
    <t>事業所名</t>
    <rPh sb="0" eb="3">
      <t>ジギョウショ</t>
    </rPh>
    <rPh sb="3" eb="4">
      <t>メイ</t>
    </rPh>
    <phoneticPr fontId="36"/>
  </si>
  <si>
    <t>５ 加算Ⅰ</t>
  </si>
  <si>
    <t>通常規模型</t>
    <rPh sb="0" eb="2">
      <t>ツウジョウ</t>
    </rPh>
    <rPh sb="2" eb="4">
      <t>キボ</t>
    </rPh>
    <rPh sb="4" eb="5">
      <t>ガタ</t>
    </rPh>
    <phoneticPr fontId="36"/>
  </si>
  <si>
    <t>１１月</t>
  </si>
  <si>
    <t>-</t>
  </si>
  <si>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</si>
  <si>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担当者氏名</t>
    <rPh sb="0" eb="3">
      <t>タントウシャ</t>
    </rPh>
    <rPh sb="3" eb="5">
      <t>シメイ</t>
    </rPh>
    <phoneticPr fontId="36"/>
  </si>
  <si>
    <t>電話番号</t>
    <rPh sb="0" eb="2">
      <t>デンワ</t>
    </rPh>
    <rPh sb="2" eb="4">
      <t>バンゴウ</t>
    </rPh>
    <phoneticPr fontId="36"/>
  </si>
  <si>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4"/>
  </si>
  <si>
    <t>12月の常勤換算数</t>
    <rPh sb="2" eb="3">
      <t>ガツ</t>
    </rPh>
    <rPh sb="4" eb="6">
      <t>ジョウキン</t>
    </rPh>
    <rPh sb="6" eb="8">
      <t>カンサン</t>
    </rPh>
    <rPh sb="8" eb="9">
      <t>スウ</t>
    </rPh>
    <phoneticPr fontId="24"/>
  </si>
  <si>
    <t>ﾒｰﾙｱﾄﾞﾚｽ</t>
  </si>
  <si>
    <t>大規模型Ⅰ</t>
    <rPh sb="0" eb="3">
      <t>ダイキボ</t>
    </rPh>
    <rPh sb="3" eb="4">
      <t>ガタ</t>
    </rPh>
    <phoneticPr fontId="36"/>
  </si>
  <si>
    <t>職員の欠員による減算の状況</t>
  </si>
  <si>
    <t>x</t>
  </si>
  <si>
    <t>サービス種別</t>
    <rPh sb="4" eb="6">
      <t>シュベツ</t>
    </rPh>
    <phoneticPr fontId="36"/>
  </si>
  <si>
    <t>減少月</t>
    <rPh sb="0" eb="2">
      <t>ゲンショウ</t>
    </rPh>
    <rPh sb="2" eb="3">
      <t>ツキ</t>
    </rPh>
    <phoneticPr fontId="36"/>
  </si>
  <si>
    <t>終了時刻</t>
    <rPh sb="0" eb="2">
      <t>シュウリョウ</t>
    </rPh>
    <rPh sb="2" eb="4">
      <t>ジコク</t>
    </rPh>
    <phoneticPr fontId="24"/>
  </si>
  <si>
    <t>規模区分</t>
    <rPh sb="0" eb="2">
      <t>キボ</t>
    </rPh>
    <rPh sb="2" eb="4">
      <t>クブン</t>
    </rPh>
    <phoneticPr fontId="36"/>
  </si>
  <si>
    <t>①のうち勤続年数７年以上の者の総数（常勤換算）</t>
  </si>
  <si>
    <t>大規模型Ⅱ</t>
    <rPh sb="0" eb="3">
      <t>ダイキボ</t>
    </rPh>
    <rPh sb="3" eb="4">
      <t>ガタ</t>
    </rPh>
    <phoneticPr fontId="3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</si>
  <si>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6"/>
  </si>
  <si>
    <t>備考</t>
    <rPh sb="0" eb="2">
      <t>ビコウ</t>
    </rPh>
    <phoneticPr fontId="24"/>
  </si>
  <si>
    <t>（２）　加算算定・特例適用の届出</t>
    <rPh sb="4" eb="6">
      <t>カサン</t>
    </rPh>
    <rPh sb="6" eb="8">
      <t>サンテイ</t>
    </rPh>
    <rPh sb="9" eb="11">
      <t>トクレイ</t>
    </rPh>
    <rPh sb="11" eb="13">
      <t>テキヨウ</t>
    </rPh>
    <rPh sb="14" eb="16">
      <t>トドケデ</t>
    </rPh>
    <phoneticPr fontId="36"/>
  </si>
  <si>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4"/>
  </si>
  <si>
    <t>利用延人員数の減少が生じた月</t>
    <rPh sb="0" eb="2">
      <t>リヨウ</t>
    </rPh>
    <rPh sb="2" eb="5">
      <t>ノベジンイン</t>
    </rPh>
    <rPh sb="5" eb="6">
      <t>スウ</t>
    </rPh>
    <rPh sb="7" eb="9">
      <t>ゲンショウ</t>
    </rPh>
    <rPh sb="10" eb="11">
      <t>ショウ</t>
    </rPh>
    <rPh sb="13" eb="14">
      <t>ツキ</t>
    </rPh>
    <phoneticPr fontId="36"/>
  </si>
  <si>
    <t>７　３級地</t>
  </si>
  <si>
    <t>令和</t>
    <rPh sb="0" eb="2">
      <t>レイワ</t>
    </rPh>
    <phoneticPr fontId="36"/>
  </si>
  <si>
    <t>勤務時間</t>
    <rPh sb="0" eb="2">
      <t>キンム</t>
    </rPh>
    <rPh sb="2" eb="4">
      <t>ジカン</t>
    </rPh>
    <phoneticPr fontId="24"/>
  </si>
  <si>
    <t>５月</t>
    <rPh sb="1" eb="2">
      <t>ガツ</t>
    </rPh>
    <phoneticPr fontId="24"/>
  </si>
  <si>
    <t>　地域密着型通所介護</t>
    <rPh sb="1" eb="3">
      <t>チイキ</t>
    </rPh>
    <rPh sb="3" eb="6">
      <t>ミッチャクガタ</t>
    </rPh>
    <rPh sb="6" eb="8">
      <t>ツウショ</t>
    </rPh>
    <rPh sb="8" eb="10">
      <t>カイゴ</t>
    </rPh>
    <phoneticPr fontId="24"/>
  </si>
  <si>
    <t>年</t>
    <rPh sb="0" eb="1">
      <t>ネン</t>
    </rPh>
    <phoneticPr fontId="36"/>
  </si>
  <si>
    <t>事業所又は施設の名称</t>
  </si>
  <si>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</si>
  <si>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6"/>
  </si>
  <si>
    <t>人</t>
    <rPh sb="0" eb="1">
      <t>ニン</t>
    </rPh>
    <phoneticPr fontId="36"/>
  </si>
  <si>
    <t>加算終了／延長届提出月</t>
    <rPh sb="0" eb="2">
      <t>カサン</t>
    </rPh>
    <rPh sb="2" eb="4">
      <t>シュウリョウ</t>
    </rPh>
    <rPh sb="5" eb="8">
      <t>エンチョウトドケ</t>
    </rPh>
    <rPh sb="8" eb="10">
      <t>テイシュツ</t>
    </rPh>
    <rPh sb="10" eb="11">
      <t>ツキ</t>
    </rPh>
    <phoneticPr fontId="36"/>
  </si>
  <si>
    <t>日</t>
    <rPh sb="0" eb="1">
      <t>ヒ</t>
    </rPh>
    <phoneticPr fontId="24"/>
  </si>
  <si>
    <t>減少率</t>
    <rPh sb="0" eb="3">
      <t>ゲンショウリツ</t>
    </rPh>
    <phoneticPr fontId="36"/>
  </si>
  <si>
    <t>５時間未満</t>
    <rPh sb="1" eb="3">
      <t>ジカン</t>
    </rPh>
    <rPh sb="3" eb="5">
      <t>ミマン</t>
    </rPh>
    <phoneticPr fontId="24"/>
  </si>
  <si>
    <t>利用延人員数の減少が生じた月の前年度の１月当たりの平均利用延人員数</t>
  </si>
  <si>
    <t>２月</t>
    <rPh sb="1" eb="2">
      <t>ガツ</t>
    </rPh>
    <phoneticPr fontId="24"/>
  </si>
  <si>
    <t>加算算定の可否</t>
    <rPh sb="5" eb="7">
      <t>カヒ</t>
    </rPh>
    <phoneticPr fontId="36"/>
  </si>
  <si>
    <t>↓R3.４月以降</t>
    <rPh sb="5" eb="6">
      <t>ガツ</t>
    </rPh>
    <rPh sb="6" eb="8">
      <t>イコウ</t>
    </rPh>
    <phoneticPr fontId="36"/>
  </si>
  <si>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4"/>
  </si>
  <si>
    <t>常勤換算平均 【A】</t>
    <rPh sb="0" eb="2">
      <t>ジョウキン</t>
    </rPh>
    <rPh sb="2" eb="4">
      <t>カンサン</t>
    </rPh>
    <rPh sb="4" eb="6">
      <t>ヘイキン</t>
    </rPh>
    <phoneticPr fontId="24"/>
  </si>
  <si>
    <t>特例適用の可否</t>
    <rPh sb="0" eb="2">
      <t>トクレイ</t>
    </rPh>
    <rPh sb="2" eb="4">
      <t>テキヨウ</t>
    </rPh>
    <rPh sb="5" eb="7">
      <t>カヒ</t>
    </rPh>
    <phoneticPr fontId="36"/>
  </si>
  <si>
    <t>４月の常勤換算数</t>
    <rPh sb="1" eb="2">
      <t>ガツ</t>
    </rPh>
    <rPh sb="3" eb="5">
      <t>ジョウキン</t>
    </rPh>
    <rPh sb="5" eb="7">
      <t>カンサン</t>
    </rPh>
    <rPh sb="7" eb="8">
      <t>スウ</t>
    </rPh>
    <phoneticPr fontId="24"/>
  </si>
  <si>
    <t>○前年度の実績が６月に満たない場合（新たに事業を開始・再開した場合を含む）及び前年度から定員を概ね25％以上
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5" eb="57">
      <t>ヘンコウ</t>
    </rPh>
    <rPh sb="63" eb="65">
      <t>バアイ</t>
    </rPh>
    <phoneticPr fontId="24"/>
  </si>
  <si>
    <t>10月の常勤換算数</t>
    <rPh sb="2" eb="3">
      <t>ガツ</t>
    </rPh>
    <rPh sb="4" eb="6">
      <t>ジョウキン</t>
    </rPh>
    <rPh sb="6" eb="8">
      <t>カンサン</t>
    </rPh>
    <rPh sb="8" eb="9">
      <t>スウ</t>
    </rPh>
    <phoneticPr fontId="24"/>
  </si>
  <si>
    <t>３ 介護職員</t>
    <rPh sb="2" eb="4">
      <t>カイゴ</t>
    </rPh>
    <rPh sb="4" eb="6">
      <t>ショクイン</t>
    </rPh>
    <phoneticPr fontId="2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</si>
  <si>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</si>
  <si>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3">
      <t>フクオカシ</t>
    </rPh>
    <rPh sb="428" eb="430">
      <t>テイシュツ</t>
    </rPh>
    <rPh sb="438" eb="440">
      <t>サンテイ</t>
    </rPh>
    <rPh sb="446" eb="448">
      <t>トドケデ</t>
    </rPh>
    <rPh sb="465" eb="466">
      <t>ヒ</t>
    </rPh>
    <rPh sb="468" eb="470">
      <t>ヒョウジ</t>
    </rPh>
    <rPh sb="473" eb="475">
      <t>バアイ</t>
    </rPh>
    <rPh sb="477" eb="479">
      <t>テイシュツ</t>
    </rPh>
    <rPh sb="479" eb="481">
      <t>フヨウ</t>
    </rPh>
    <phoneticPr fontId="36"/>
  </si>
  <si>
    <t>加算算定事業所のみ</t>
    <rPh sb="0" eb="2">
      <t>カサン</t>
    </rPh>
    <rPh sb="2" eb="4">
      <t>サンテイ</t>
    </rPh>
    <rPh sb="4" eb="7">
      <t>ジギョウショ</t>
    </rPh>
    <phoneticPr fontId="36"/>
  </si>
  <si>
    <t>（機能訓練の従事　有・無）</t>
    <rPh sb="1" eb="3">
      <t>キノウ</t>
    </rPh>
    <rPh sb="3" eb="5">
      <t>クンレン</t>
    </rPh>
    <rPh sb="6" eb="8">
      <t>ジュウジ</t>
    </rPh>
    <rPh sb="9" eb="10">
      <t>ア</t>
    </rPh>
    <rPh sb="11" eb="12">
      <t>ナ</t>
    </rPh>
    <phoneticPr fontId="8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</si>
  <si>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</si>
  <si>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6"/>
  </si>
  <si>
    <t>　小規模多機能型居宅介護</t>
    <rPh sb="1" eb="4">
      <t>ショウキボ</t>
    </rPh>
    <rPh sb="4" eb="8">
      <t>タキノウガタ</t>
    </rPh>
    <rPh sb="8" eb="10">
      <t>キョタク</t>
    </rPh>
    <rPh sb="10" eb="12">
      <t>カイゴ</t>
    </rPh>
    <phoneticPr fontId="24"/>
  </si>
  <si>
    <t>年月</t>
    <rPh sb="0" eb="2">
      <t>ネンゲツ</t>
    </rPh>
    <phoneticPr fontId="36"/>
  </si>
  <si>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</si>
  <si>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各月の
利用延人員数</t>
    <rPh sb="0" eb="2">
      <t>カクツキ</t>
    </rPh>
    <rPh sb="4" eb="6">
      <t>リヨウ</t>
    </rPh>
    <rPh sb="6" eb="9">
      <t>ノベジンイン</t>
    </rPh>
    <rPh sb="9" eb="10">
      <t>スウ</t>
    </rPh>
    <phoneticPr fontId="36"/>
  </si>
  <si>
    <t>休憩時間1時間は「1:00」、休憩時間45分は「00:45」と入力してください。</t>
  </si>
  <si>
    <t>減少割合</t>
    <rPh sb="0" eb="2">
      <t>ゲンショウ</t>
    </rPh>
    <rPh sb="2" eb="4">
      <t>ワリアイ</t>
    </rPh>
    <phoneticPr fontId="36"/>
  </si>
  <si>
    <t>延長適用開始月</t>
    <rPh sb="0" eb="2">
      <t>エンチョウ</t>
    </rPh>
    <rPh sb="2" eb="4">
      <t>テキヨウ</t>
    </rPh>
    <rPh sb="4" eb="6">
      <t>カイシ</t>
    </rPh>
    <rPh sb="6" eb="7">
      <t>ツキ</t>
    </rPh>
    <phoneticPr fontId="36"/>
  </si>
  <si>
    <t>加算
算定の可否</t>
    <rPh sb="0" eb="2">
      <t>カサン</t>
    </rPh>
    <rPh sb="3" eb="5">
      <t>サンテイ</t>
    </rPh>
    <rPh sb="6" eb="8">
      <t>カヒ</t>
    </rPh>
    <phoneticPr fontId="36"/>
  </si>
  <si>
    <t>加算算定届提出月</t>
    <rPh sb="4" eb="5">
      <t>トドケ</t>
    </rPh>
    <rPh sb="5" eb="7">
      <t>テイシュツ</t>
    </rPh>
    <rPh sb="7" eb="8">
      <t>ツキ</t>
    </rPh>
    <phoneticPr fontId="36"/>
  </si>
  <si>
    <t>①</t>
  </si>
  <si>
    <t>延長適用終了月</t>
    <rPh sb="0" eb="2">
      <t>エンチョウ</t>
    </rPh>
    <rPh sb="2" eb="4">
      <t>テキヨウ</t>
    </rPh>
    <rPh sb="4" eb="6">
      <t>シュウリョウ</t>
    </rPh>
    <rPh sb="6" eb="7">
      <t>ツキ</t>
    </rPh>
    <phoneticPr fontId="36"/>
  </si>
  <si>
    <t>No</t>
  </si>
  <si>
    <t>○○　C男</t>
    <rPh sb="4" eb="5">
      <t>オトコ</t>
    </rPh>
    <phoneticPr fontId="24"/>
  </si>
  <si>
    <t>加算延長判断月</t>
    <rPh sb="0" eb="2">
      <t>カサン</t>
    </rPh>
    <rPh sb="2" eb="4">
      <t>エンチョウ</t>
    </rPh>
    <rPh sb="4" eb="6">
      <t>ハンダン</t>
    </rPh>
    <rPh sb="6" eb="7">
      <t>ツキ</t>
    </rPh>
    <phoneticPr fontId="36"/>
  </si>
  <si>
    <t>減少の
２か月後
に算定
開始</t>
    <rPh sb="0" eb="2">
      <t>ゲンショウ</t>
    </rPh>
    <rPh sb="6" eb="7">
      <t>ゲツ</t>
    </rPh>
    <rPh sb="7" eb="8">
      <t>アト</t>
    </rPh>
    <rPh sb="10" eb="12">
      <t>サンテイ</t>
    </rPh>
    <rPh sb="13" eb="15">
      <t>カイシ</t>
    </rPh>
    <phoneticPr fontId="3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</si>
  <si>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6"/>
  </si>
  <si>
    <t>加算算定事業所であって、（３）オレンジセルに「可」が表示された事業所のみ</t>
    <rPh sb="4" eb="7">
      <t>ジギョウショ</t>
    </rPh>
    <rPh sb="23" eb="24">
      <t>カ</t>
    </rPh>
    <rPh sb="26" eb="28">
      <t>ヒョウジ</t>
    </rPh>
    <rPh sb="31" eb="34">
      <t>ジギョウショ</t>
    </rPh>
    <phoneticPr fontId="36"/>
  </si>
  <si>
    <t>率</t>
    <rPh sb="0" eb="1">
      <t>リツ</t>
    </rPh>
    <phoneticPr fontId="24"/>
  </si>
  <si>
    <t>※ 加算算定開始後に記入してください。</t>
    <rPh sb="6" eb="8">
      <t>カイシ</t>
    </rPh>
    <rPh sb="8" eb="9">
      <t>アト</t>
    </rPh>
    <rPh sb="10" eb="12">
      <t>キニュウ</t>
    </rPh>
    <phoneticPr fontId="36"/>
  </si>
  <si>
    <t>個別機能訓練加算</t>
    <rPh sb="0" eb="2">
      <t>コベツ</t>
    </rPh>
    <rPh sb="6" eb="8">
      <t>カサン</t>
    </rPh>
    <phoneticPr fontId="24"/>
  </si>
  <si>
    <t>口腔機能向上加算</t>
    <rPh sb="6" eb="8">
      <t>カサン</t>
    </rPh>
    <phoneticPr fontId="24"/>
  </si>
  <si>
    <t>（４）　加算算定の延長の届出</t>
    <rPh sb="9" eb="11">
      <t>エンチョウ</t>
    </rPh>
    <rPh sb="12" eb="14">
      <t>トドケデ</t>
    </rPh>
    <phoneticPr fontId="36"/>
  </si>
  <si>
    <t>加算算定の延長を求める理由</t>
    <rPh sb="0" eb="2">
      <t>カサン</t>
    </rPh>
    <rPh sb="2" eb="4">
      <t>サンテイ</t>
    </rPh>
    <rPh sb="5" eb="7">
      <t>エンチョウ</t>
    </rPh>
    <rPh sb="8" eb="9">
      <t>モト</t>
    </rPh>
    <rPh sb="11" eb="13">
      <t>リユウ</t>
    </rPh>
    <phoneticPr fontId="36"/>
  </si>
  <si>
    <t>（介護予防）認知症対応型通所介護</t>
    <rPh sb="1" eb="3">
      <t>カイゴ</t>
    </rPh>
    <rPh sb="3" eb="5">
      <t>ヨボウ</t>
    </rPh>
    <rPh sb="6" eb="9">
      <t>ニンチショウ</t>
    </rPh>
    <rPh sb="9" eb="12">
      <t>タイオウガタ</t>
    </rPh>
    <rPh sb="12" eb="14">
      <t>ツウショ</t>
    </rPh>
    <rPh sb="14" eb="16">
      <t>カイゴ</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</si>
  <si>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6"/>
  </si>
  <si>
    <t>日</t>
    <rPh sb="0" eb="1">
      <t>ニチ</t>
    </rPh>
    <phoneticPr fontId="24"/>
  </si>
  <si>
    <t>5　介護職員等の状況</t>
    <rPh sb="2" eb="4">
      <t>カイゴ</t>
    </rPh>
    <rPh sb="4" eb="6">
      <t>ショクイン</t>
    </rPh>
    <rPh sb="6" eb="7">
      <t>トウ</t>
    </rPh>
    <rPh sb="8" eb="10">
      <t>ジョウキョウ</t>
    </rPh>
    <phoneticPr fontId="24"/>
  </si>
  <si>
    <t>・・・直接入力する必要がある箇所です。</t>
    <rPh sb="3" eb="5">
      <t>チョクセツ</t>
    </rPh>
    <rPh sb="5" eb="7">
      <t>ニュウリョク</t>
    </rPh>
    <rPh sb="9" eb="11">
      <t>ヒツヨウ</t>
    </rPh>
    <rPh sb="14" eb="16">
      <t>カショ</t>
    </rPh>
    <phoneticPr fontId="24"/>
  </si>
  <si>
    <t>※　加算算定の延長を求める場合は、その理由を入力し、延長届提出月の15日までに福岡市に本様式を提出することにより、加算算定の延長の届出をすることができます。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フクオカシ</t>
    </rPh>
    <rPh sb="43" eb="44">
      <t>ホン</t>
    </rPh>
    <rPh sb="44" eb="46">
      <t>ヨウシキ</t>
    </rPh>
    <rPh sb="47" eb="49">
      <t>テイシュツ</t>
    </rPh>
    <rPh sb="57" eb="59">
      <t>カサン</t>
    </rPh>
    <rPh sb="59" eb="61">
      <t>サンテイ</t>
    </rPh>
    <rPh sb="62" eb="64">
      <t>エンチョウ</t>
    </rPh>
    <rPh sb="65" eb="67">
      <t>トドケデ</t>
    </rPh>
    <phoneticPr fontId="36"/>
  </si>
  <si>
    <t>①のうち介護福祉士の総数（常勤換算）</t>
    <rPh sb="4" eb="6">
      <t>カイゴ</t>
    </rPh>
    <rPh sb="6" eb="9">
      <t>フクシシ</t>
    </rPh>
    <rPh sb="10" eb="12">
      <t>ソウスウ</t>
    </rPh>
    <rPh sb="13" eb="15">
      <t>ジョウキン</t>
    </rPh>
    <rPh sb="15" eb="17">
      <t>カンサン</t>
    </rPh>
    <phoneticPr fontId="24"/>
  </si>
  <si>
    <t>特例適用事業所のみ</t>
    <rPh sb="0" eb="2">
      <t>トクレイ</t>
    </rPh>
    <rPh sb="2" eb="4">
      <t>テキヨウ</t>
    </rPh>
    <rPh sb="4" eb="7">
      <t>ジギョウショ</t>
    </rPh>
    <phoneticPr fontId="3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</si>
  <si>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6"/>
  </si>
  <si>
    <t>定期巡回・随時対応型訪問介護看護</t>
  </si>
  <si>
    <t>○○　D美</t>
    <rPh sb="4" eb="5">
      <t>ミ</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</si>
  <si>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6"/>
  </si>
  <si>
    <t>特例
適用の可否</t>
    <rPh sb="0" eb="2">
      <t>トクレイ</t>
    </rPh>
    <rPh sb="3" eb="5">
      <t>テキヨウ</t>
    </rPh>
    <rPh sb="6" eb="8">
      <t>カヒ</t>
    </rPh>
    <phoneticPr fontId="36"/>
  </si>
  <si>
    <t>令和</t>
    <rPh sb="0" eb="2">
      <t>レイワ</t>
    </rPh>
    <phoneticPr fontId="24"/>
  </si>
  <si>
    <t>特例適用届提出月</t>
    <rPh sb="0" eb="2">
      <t>トクレイ</t>
    </rPh>
    <rPh sb="2" eb="4">
      <t>テキヨウ</t>
    </rPh>
    <rPh sb="4" eb="5">
      <t>トドケ</t>
    </rPh>
    <rPh sb="5" eb="7">
      <t>テイシュツ</t>
    </rPh>
    <rPh sb="7" eb="8">
      <t>ツキ</t>
    </rPh>
    <phoneticPr fontId="36"/>
  </si>
  <si>
    <t>○○　A太</t>
    <rPh sb="4" eb="5">
      <t>タ</t>
    </rPh>
    <phoneticPr fontId="24"/>
  </si>
  <si>
    <t>特例適用開始月</t>
    <rPh sb="0" eb="2">
      <t>トクレイ</t>
    </rPh>
    <rPh sb="2" eb="4">
      <t>テキヨウ</t>
    </rPh>
    <rPh sb="4" eb="6">
      <t>カイシ</t>
    </rPh>
    <rPh sb="6" eb="7">
      <t>ツキ</t>
    </rPh>
    <phoneticPr fontId="36"/>
  </si>
  <si>
    <t>C</t>
  </si>
  <si>
    <t>※　特例適用の届出を行った場合は、特例適用届を提出した月から適用終了月まで、各月の利用延人員数を入力してください。
※　「特例適用の可否」欄に「否」が表示された場合は、速やかに福岡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フクオカシ</t>
    </rPh>
    <rPh sb="116" eb="118">
      <t>トクレイ</t>
    </rPh>
    <rPh sb="132" eb="134">
      <t>バアイ</t>
    </rPh>
    <rPh sb="137" eb="138">
      <t>エ</t>
    </rPh>
    <rPh sb="143" eb="145">
      <t>リュウイ</t>
    </rPh>
    <rPh sb="154" eb="155">
      <t>カ</t>
    </rPh>
    <rPh sb="162" eb="164">
      <t>バアイ</t>
    </rPh>
    <phoneticPr fontId="36"/>
  </si>
  <si>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4"/>
  </si>
  <si>
    <t>b</t>
  </si>
  <si>
    <t>栄養マネジメントに関わる者（注）</t>
    <rPh sb="0" eb="2">
      <t>エイヨウ</t>
    </rPh>
    <rPh sb="9" eb="10">
      <t>カカ</t>
    </rPh>
    <rPh sb="12" eb="13">
      <t>モノ</t>
    </rPh>
    <rPh sb="14" eb="15">
      <t>チュウ</t>
    </rPh>
    <phoneticPr fontId="24"/>
  </si>
  <si>
    <t>3　施 設 種 別</t>
    <rPh sb="2" eb="3">
      <t>シ</t>
    </rPh>
    <rPh sb="4" eb="5">
      <t>セツ</t>
    </rPh>
    <rPh sb="6" eb="7">
      <t>シュ</t>
    </rPh>
    <rPh sb="8" eb="9">
      <t>ベツ</t>
    </rPh>
    <phoneticPr fontId="24"/>
  </si>
  <si>
    <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indexed="10"/>
        <rFont val="ＭＳ Ｐゴシック"/>
      </rPr>
      <t>必ず提出して下さい。</t>
    </r>
    <r>
      <rPr>
        <sz val="11"/>
        <color indexed="8"/>
        <rFont val="ＭＳ Ｐゴシック"/>
      </rP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rPh sb="147" eb="148">
      <t>モト</t>
    </rPh>
    <rPh sb="151" eb="153">
      <t>カクツキ</t>
    </rPh>
    <rPh sb="154" eb="156">
      <t>リヨウ</t>
    </rPh>
    <rPh sb="156" eb="157">
      <t>ノ</t>
    </rPh>
    <rPh sb="157" eb="160">
      <t>ジンインスウ</t>
    </rPh>
    <rPh sb="160" eb="161">
      <t>オヨ</t>
    </rPh>
    <rPh sb="162" eb="165">
      <t>ゼンネンド</t>
    </rPh>
    <rPh sb="167" eb="168">
      <t>ツキ</t>
    </rPh>
    <rPh sb="168" eb="169">
      <t>ア</t>
    </rPh>
    <rPh sb="172" eb="174">
      <t>ヘイキン</t>
    </rPh>
    <rPh sb="174" eb="176">
      <t>リヨウ</t>
    </rPh>
    <rPh sb="176" eb="177">
      <t>ノ</t>
    </rPh>
    <rPh sb="177" eb="180">
      <t>ジンインスウ</t>
    </rPh>
    <rPh sb="181" eb="183">
      <t>サンテイ</t>
    </rPh>
    <rPh sb="189" eb="191">
      <t>ヒツヨウ</t>
    </rPh>
    <rPh sb="192" eb="194">
      <t>ショルイ</t>
    </rPh>
    <rPh sb="200" eb="201">
      <t>カナラ</t>
    </rPh>
    <rPh sb="202" eb="204">
      <t>テイシュツ</t>
    </rPh>
    <rPh sb="206" eb="207">
      <t>クダ</t>
    </rPh>
    <rPh sb="214" eb="216">
      <t>ツウショ</t>
    </rPh>
    <rPh sb="216" eb="218">
      <t>カイゴ</t>
    </rPh>
    <rPh sb="219" eb="221">
      <t>チイキ</t>
    </rPh>
    <rPh sb="221" eb="224">
      <t>ミッチャクガタ</t>
    </rPh>
    <rPh sb="224" eb="226">
      <t>ツウショ</t>
    </rPh>
    <rPh sb="226" eb="228">
      <t>カイゴ</t>
    </rPh>
    <rPh sb="230" eb="232">
      <t>カイゴ</t>
    </rPh>
    <rPh sb="232" eb="234">
      <t>ヨボウ</t>
    </rPh>
    <rPh sb="235" eb="238">
      <t>ニンチショウ</t>
    </rPh>
    <rPh sb="238" eb="241">
      <t>タイオウガタ</t>
    </rPh>
    <rPh sb="241" eb="243">
      <t>ツウショ</t>
    </rPh>
    <rPh sb="243" eb="245">
      <t>カイゴ</t>
    </rPh>
    <rPh sb="247" eb="249">
      <t>イカ</t>
    </rPh>
    <rPh sb="254" eb="256">
      <t>ツウショ</t>
    </rPh>
    <rPh sb="288" eb="290">
      <t>カイゴ</t>
    </rPh>
    <rPh sb="290" eb="292">
      <t>ヨボウ</t>
    </rPh>
    <rPh sb="330" eb="332">
      <t>アオイロ</t>
    </rPh>
    <rPh sb="336" eb="338">
      <t>スウチ</t>
    </rPh>
    <rPh sb="339" eb="341">
      <t>ニュウリョク</t>
    </rPh>
    <rPh sb="343" eb="345">
      <t>ミドリイロ</t>
    </rPh>
    <rPh sb="356" eb="358">
      <t>センタク</t>
    </rPh>
    <rPh sb="360" eb="362">
      <t>ニュウリョク</t>
    </rPh>
    <rPh sb="369" eb="371">
      <t>ニュウリョク</t>
    </rPh>
    <rPh sb="374" eb="376">
      <t>スウチ</t>
    </rPh>
    <rPh sb="376" eb="377">
      <t>トウ</t>
    </rPh>
    <rPh sb="378" eb="379">
      <t>モト</t>
    </rPh>
    <rPh sb="382" eb="384">
      <t>キイロ</t>
    </rPh>
    <rPh sb="387" eb="389">
      <t>サンテイ</t>
    </rPh>
    <rPh sb="389" eb="391">
      <t>ケッカ</t>
    </rPh>
    <rPh sb="392" eb="394">
      <t>ヒョウジ</t>
    </rPh>
    <phoneticPr fontId="24"/>
  </si>
  <si>
    <t>1　通所介護</t>
    <rPh sb="2" eb="4">
      <t>ツウショ</t>
    </rPh>
    <rPh sb="4" eb="6">
      <t>カイゴ</t>
    </rPh>
    <phoneticPr fontId="24"/>
  </si>
  <si>
    <t>４月～２月
合計</t>
    <rPh sb="1" eb="2">
      <t>ガツ</t>
    </rPh>
    <rPh sb="4" eb="5">
      <t>ガツ</t>
    </rPh>
    <rPh sb="7" eb="8">
      <t>ケイ</t>
    </rPh>
    <phoneticPr fontId="24"/>
  </si>
  <si>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4"/>
  </si>
  <si>
    <t>４月</t>
    <rPh sb="1" eb="2">
      <t>ガツ</t>
    </rPh>
    <phoneticPr fontId="24"/>
  </si>
  <si>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4"/>
  </si>
  <si>
    <t>７月</t>
    <rPh sb="1" eb="2">
      <t>ガツ</t>
    </rPh>
    <phoneticPr fontId="24"/>
  </si>
  <si>
    <t>10月</t>
    <rPh sb="2" eb="3">
      <t>ガツ</t>
    </rPh>
    <phoneticPr fontId="24"/>
  </si>
  <si>
    <t>11月</t>
  </si>
  <si>
    <t>12月</t>
  </si>
  <si>
    <t>2　異 動 区 分</t>
    <rPh sb="2" eb="3">
      <t>イ</t>
    </rPh>
    <rPh sb="4" eb="5">
      <t>ドウ</t>
    </rPh>
    <rPh sb="6" eb="7">
      <t>ク</t>
    </rPh>
    <rPh sb="8" eb="9">
      <t>ブン</t>
    </rPh>
    <phoneticPr fontId="24"/>
  </si>
  <si>
    <t>　介護医療院</t>
    <rPh sb="1" eb="3">
      <t>カイゴ</t>
    </rPh>
    <rPh sb="3" eb="5">
      <t>イリョウ</t>
    </rPh>
    <rPh sb="5" eb="6">
      <t>イン</t>
    </rPh>
    <phoneticPr fontId="24"/>
  </si>
  <si>
    <t>４週</t>
  </si>
  <si>
    <t>１月</t>
    <rPh sb="1" eb="2">
      <t>ガツ</t>
    </rPh>
    <phoneticPr fontId="2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</si>
  <si>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4"/>
  </si>
  <si>
    <t>①のうち勤続年数10年以上の介護福祉士の総数（常勤換算）</t>
    <rPh sb="4" eb="6">
      <t>キンゾク</t>
    </rPh>
    <rPh sb="6" eb="8">
      <t>ネンスウ</t>
    </rPh>
    <rPh sb="10" eb="13">
      <t>ネンイジョウ</t>
    </rPh>
    <rPh sb="14" eb="16">
      <t>カイゴ</t>
    </rPh>
    <rPh sb="16" eb="19">
      <t>フクシシ</t>
    </rPh>
    <phoneticPr fontId="24"/>
  </si>
  <si>
    <t>３月</t>
    <rPh sb="1" eb="2">
      <t>ガツ</t>
    </rPh>
    <phoneticPr fontId="24"/>
  </si>
  <si>
    <t>看護職員</t>
    <rPh sb="0" eb="4">
      <t>カンゴショクイン</t>
    </rPh>
    <phoneticPr fontId="24"/>
  </si>
  <si>
    <t>通所介護等
※１</t>
    <rPh sb="0" eb="2">
      <t>ツウショ</t>
    </rPh>
    <rPh sb="2" eb="5">
      <t>カイゴトウ</t>
    </rPh>
    <phoneticPr fontId="8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</si>
  <si>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4"/>
  </si>
  <si>
    <t>職　名</t>
    <rPh sb="0" eb="1">
      <t>ショク</t>
    </rPh>
    <rPh sb="2" eb="3">
      <t>メイ</t>
    </rPh>
    <phoneticPr fontId="24"/>
  </si>
  <si>
    <t>地域密着型特定施設入居者生活介護</t>
  </si>
  <si>
    <t>５時間以上６時間未満及び
６時間以上７時間未満</t>
    <rPh sb="1" eb="3">
      <t>ジカン</t>
    </rPh>
    <rPh sb="3" eb="5">
      <t>イジョウ</t>
    </rPh>
    <rPh sb="6" eb="8">
      <t>ジカン</t>
    </rPh>
    <rPh sb="8" eb="10">
      <t>ミマン</t>
    </rPh>
    <rPh sb="10" eb="11">
      <t>オヨ</t>
    </rPh>
    <phoneticPr fontId="24"/>
  </si>
  <si>
    <t>社会福祉士</t>
    <rPh sb="0" eb="2">
      <t>シャカイ</t>
    </rPh>
    <rPh sb="2" eb="5">
      <t>フクシシ</t>
    </rPh>
    <phoneticPr fontId="85"/>
  </si>
  <si>
    <t>７時間以上８時間未満及び
８時間以上９時間未満</t>
    <rPh sb="1" eb="3">
      <t>ジカン</t>
    </rPh>
    <rPh sb="3" eb="5">
      <t>イジョウ</t>
    </rPh>
    <rPh sb="6" eb="8">
      <t>ジカン</t>
    </rPh>
    <rPh sb="8" eb="10">
      <t>ミマン</t>
    </rPh>
    <rPh sb="10" eb="11">
      <t>オヨ</t>
    </rPh>
    <phoneticPr fontId="24"/>
  </si>
  <si>
    <t>常勤換算平均 【B】　
（4月～2月の合計÷11）</t>
    <rPh sb="14" eb="15">
      <t>ガツ</t>
    </rPh>
    <rPh sb="17" eb="18">
      <t>ガツ</t>
    </rPh>
    <phoneticPr fontId="24"/>
  </si>
  <si>
    <t>介護予防型通所サービス
・
介護予防認知症対応型通所介護
※２・３</t>
    <rPh sb="0" eb="5">
      <t>カイゴヨボウガタ</t>
    </rPh>
    <rPh sb="5" eb="7">
      <t>ツウショ</t>
    </rPh>
    <rPh sb="14" eb="16">
      <t>カイゴ</t>
    </rPh>
    <rPh sb="16" eb="18">
      <t>ヨボウ</t>
    </rPh>
    <rPh sb="18" eb="21">
      <t>ニンチショウ</t>
    </rPh>
    <rPh sb="21" eb="24">
      <t>タイオウガタ</t>
    </rPh>
    <rPh sb="24" eb="26">
      <t>ツウショ</t>
    </rPh>
    <rPh sb="26" eb="28">
      <t>カイゴ</t>
    </rPh>
    <phoneticPr fontId="8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</si>
  <si>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</si>
  <si>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4"/>
  </si>
  <si>
    <t>注　「栄養マネジメントに関わる者」には、共同で栄養ケア計画を作成している者の職種及び氏名を記入してください。</t>
    <rPh sb="0" eb="1">
      <t>チュウ</t>
    </rPh>
    <phoneticPr fontId="24"/>
  </si>
  <si>
    <t>異動区分</t>
    <rPh sb="0" eb="2">
      <t>イドウ</t>
    </rPh>
    <rPh sb="2" eb="4">
      <t>クブン</t>
    </rPh>
    <phoneticPr fontId="24"/>
  </si>
  <si>
    <t>②</t>
  </si>
  <si>
    <t>氏　名</t>
  </si>
  <si>
    <t>　看護小規模多機能型居宅介護</t>
    <rPh sb="1" eb="3">
      <t>カンゴ</t>
    </rPh>
    <rPh sb="3" eb="6">
      <t>ショウキボ</t>
    </rPh>
    <rPh sb="6" eb="10">
      <t>タキノウガタ</t>
    </rPh>
    <rPh sb="10" eb="12">
      <t>キョタク</t>
    </rPh>
    <rPh sb="12" eb="14">
      <t>カイゴ</t>
    </rPh>
    <phoneticPr fontId="24"/>
  </si>
  <si>
    <t>同時にサービスの提供を受けた者の最大数を営業日ごとに加えた数</t>
    <rPh sb="20" eb="23">
      <t>エイギョウビ</t>
    </rPh>
    <rPh sb="26" eb="27">
      <t>クワ</t>
    </rPh>
    <rPh sb="29" eb="30">
      <t>カズ</t>
    </rPh>
    <phoneticPr fontId="24"/>
  </si>
  <si>
    <t>○○デイサービス</t>
  </si>
  <si>
    <t>各月の利用延人員数</t>
    <rPh sb="0" eb="2">
      <t>カクツキ</t>
    </rPh>
    <rPh sb="3" eb="5">
      <t>リヨウ</t>
    </rPh>
    <rPh sb="5" eb="6">
      <t>ノ</t>
    </rPh>
    <rPh sb="6" eb="9">
      <t>ジンインスウ</t>
    </rPh>
    <phoneticPr fontId="84"/>
  </si>
  <si>
    <t>住所・電話番号は、自宅のものを記入してください。</t>
  </si>
  <si>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84"/>
  </si>
  <si>
    <t>合計</t>
    <rPh sb="0" eb="2">
      <t>ゴウケイ</t>
    </rPh>
    <phoneticPr fontId="84"/>
  </si>
  <si>
    <t>d</t>
  </si>
  <si>
    <t>（ａ）</t>
  </si>
  <si>
    <t>サービス種別（</t>
    <rPh sb="4" eb="6">
      <t>シュベツ</t>
    </rPh>
    <phoneticPr fontId="24"/>
  </si>
  <si>
    <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indexed="8"/>
        <rFont val="ＭＳ Ｐゴシック"/>
      </rPr>
      <t>いずれか</t>
    </r>
    <r>
      <rPr>
        <sz val="11"/>
        <color indexed="8"/>
        <rFont val="ＭＳ Ｐゴシック"/>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indexed="8"/>
        <rFont val="ＭＳ Ｐゴシック"/>
      </rPr>
      <t>いずれか</t>
    </r>
    <r>
      <rPr>
        <sz val="11"/>
        <color indexed="8"/>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6">
      <t>カイゴヨボウガタ</t>
    </rPh>
    <rPh sb="76" eb="78">
      <t>ツウショ</t>
    </rPh>
    <rPh sb="83" eb="85">
      <t>シテイ</t>
    </rPh>
    <rPh sb="90" eb="91">
      <t>ウ</t>
    </rPh>
    <rPh sb="102" eb="104">
      <t>ジッシ</t>
    </rPh>
    <rPh sb="108" eb="110">
      <t>バアイ</t>
    </rPh>
    <rPh sb="116" eb="118">
      <t>イカ</t>
    </rPh>
    <rPh sb="124" eb="125">
      <t>オコナ</t>
    </rPh>
    <rPh sb="140" eb="142">
      <t>カクツキ</t>
    </rPh>
    <rPh sb="143" eb="148">
      <t>カイゴヨボウガタ</t>
    </rPh>
    <rPh sb="148" eb="150">
      <t>ツウショ</t>
    </rPh>
    <rPh sb="155" eb="157">
      <t>リヨウ</t>
    </rPh>
    <rPh sb="159" eb="161">
      <t>ニンズウ</t>
    </rPh>
    <rPh sb="212" eb="213">
      <t>フク</t>
    </rPh>
    <rPh sb="227" eb="229">
      <t>ドウジ</t>
    </rPh>
    <rPh sb="235" eb="237">
      <t>テイキョウ</t>
    </rPh>
    <rPh sb="238" eb="239">
      <t>ウ</t>
    </rPh>
    <rPh sb="241" eb="242">
      <t>モノ</t>
    </rPh>
    <rPh sb="243" eb="246">
      <t>サイダイスウ</t>
    </rPh>
    <rPh sb="247" eb="250">
      <t>エイギョウビ</t>
    </rPh>
    <rPh sb="253" eb="254">
      <t>クワ</t>
    </rPh>
    <rPh sb="256" eb="257">
      <t>カズ</t>
    </rPh>
    <rPh sb="258" eb="260">
      <t>キニュウ</t>
    </rPh>
    <rPh sb="266" eb="267">
      <t>レイ</t>
    </rPh>
    <rPh sb="270" eb="273">
      <t>エイギョウビ</t>
    </rPh>
    <rPh sb="279" eb="280">
      <t>トキ</t>
    </rPh>
    <rPh sb="283" eb="284">
      <t>トキ</t>
    </rPh>
    <rPh sb="285" eb="287">
      <t>ドウジ</t>
    </rPh>
    <rPh sb="292" eb="294">
      <t>テイキョウ</t>
    </rPh>
    <rPh sb="295" eb="296">
      <t>ウ</t>
    </rPh>
    <rPh sb="298" eb="299">
      <t>モノ</t>
    </rPh>
    <rPh sb="301" eb="302">
      <t>ニン</t>
    </rPh>
    <rPh sb="305" eb="306">
      <t>トキ</t>
    </rPh>
    <rPh sb="309" eb="310">
      <t>トキ</t>
    </rPh>
    <rPh sb="311" eb="313">
      <t>ドウジ</t>
    </rPh>
    <rPh sb="318" eb="320">
      <t>テイキョウ</t>
    </rPh>
    <rPh sb="321" eb="322">
      <t>ウ</t>
    </rPh>
    <rPh sb="324" eb="325">
      <t>モノ</t>
    </rPh>
    <rPh sb="327" eb="328">
      <t>ニン</t>
    </rPh>
    <rPh sb="331" eb="333">
      <t>バアイ</t>
    </rPh>
    <rPh sb="340" eb="342">
      <t>トウガイ</t>
    </rPh>
    <rPh sb="342" eb="343">
      <t>ビ</t>
    </rPh>
    <rPh sb="345" eb="347">
      <t>ドウジ</t>
    </rPh>
    <rPh sb="353" eb="355">
      <t>テイキョウ</t>
    </rPh>
    <rPh sb="356" eb="357">
      <t>ウ</t>
    </rPh>
    <rPh sb="359" eb="360">
      <t>モノ</t>
    </rPh>
    <rPh sb="361" eb="364">
      <t>サイダイスウ</t>
    </rPh>
    <rPh sb="368" eb="369">
      <t>ニン</t>
    </rPh>
    <rPh sb="378" eb="379">
      <t>ツキ</t>
    </rPh>
    <rPh sb="379" eb="380">
      <t>アイダ</t>
    </rPh>
    <rPh sb="381" eb="384">
      <t>エイギョウビ</t>
    </rPh>
    <rPh sb="387" eb="388">
      <t>ニチ</t>
    </rPh>
    <rPh sb="396" eb="399">
      <t>エイギョウビ</t>
    </rPh>
    <rPh sb="401" eb="403">
      <t>ドウジ</t>
    </rPh>
    <rPh sb="415" eb="417">
      <t>テイキョウ</t>
    </rPh>
    <rPh sb="418" eb="419">
      <t>ウ</t>
    </rPh>
    <rPh sb="421" eb="422">
      <t>モノ</t>
    </rPh>
    <rPh sb="423" eb="426">
      <t>サイダイスウ</t>
    </rPh>
    <rPh sb="430" eb="431">
      <t>ニン</t>
    </rPh>
    <rPh sb="436" eb="438">
      <t>バアイ</t>
    </rPh>
    <rPh sb="440" eb="442">
      <t>ドウジ</t>
    </rPh>
    <rPh sb="448" eb="450">
      <t>テイキョウ</t>
    </rPh>
    <rPh sb="451" eb="452">
      <t>ウ</t>
    </rPh>
    <rPh sb="454" eb="455">
      <t>モノ</t>
    </rPh>
    <rPh sb="456" eb="459">
      <t>サイダイスウ</t>
    </rPh>
    <rPh sb="460" eb="463">
      <t>エイギョウビ</t>
    </rPh>
    <rPh sb="466" eb="467">
      <t>クワ</t>
    </rPh>
    <rPh sb="469" eb="470">
      <t>カズ</t>
    </rPh>
    <rPh sb="475" eb="476">
      <t>ニン</t>
    </rPh>
    <rPh sb="486" eb="489">
      <t>ニンチショウ</t>
    </rPh>
    <rPh sb="489" eb="492">
      <t>タイオウガタ</t>
    </rPh>
    <rPh sb="492" eb="494">
      <t>ツウショ</t>
    </rPh>
    <rPh sb="494" eb="496">
      <t>カイゴ</t>
    </rPh>
    <rPh sb="497" eb="511">
      <t>カイゴヨボウニンチショウタイオウガタツウショカイゴ</t>
    </rPh>
    <rPh sb="512" eb="514">
      <t>シテイ</t>
    </rPh>
    <rPh sb="519" eb="520">
      <t>ウ</t>
    </rPh>
    <rPh sb="522" eb="532">
      <t>ニンチショウタイオウガタツウショカイゴ</t>
    </rPh>
    <rPh sb="533" eb="536">
      <t>イッタイテキ</t>
    </rPh>
    <rPh sb="537" eb="539">
      <t>ジッシ</t>
    </rPh>
    <rPh sb="543" eb="545">
      <t>バアイ</t>
    </rPh>
    <rPh sb="551" eb="553">
      <t>イカ</t>
    </rPh>
    <rPh sb="559" eb="560">
      <t>オコナ</t>
    </rPh>
    <rPh sb="575" eb="577">
      <t>カクツキ</t>
    </rPh>
    <rPh sb="578" eb="580">
      <t>カイゴ</t>
    </rPh>
    <rPh sb="580" eb="582">
      <t>ヨボウ</t>
    </rPh>
    <rPh sb="582" eb="585">
      <t>ニンチショウ</t>
    </rPh>
    <rPh sb="585" eb="588">
      <t>タイオウガタ</t>
    </rPh>
    <rPh sb="588" eb="590">
      <t>ツウショ</t>
    </rPh>
    <rPh sb="590" eb="592">
      <t>カイゴ</t>
    </rPh>
    <rPh sb="593" eb="595">
      <t>リヨウ</t>
    </rPh>
    <rPh sb="597" eb="599">
      <t>ニンズウ</t>
    </rPh>
    <rPh sb="601" eb="603">
      <t>サンテイ</t>
    </rPh>
    <rPh sb="607" eb="609">
      <t>ホウシュウ</t>
    </rPh>
    <rPh sb="609" eb="611">
      <t>ジカン</t>
    </rPh>
    <rPh sb="611" eb="613">
      <t>クブン</t>
    </rPh>
    <rPh sb="613" eb="614">
      <t>ベツ</t>
    </rPh>
    <rPh sb="615" eb="617">
      <t>キニュウ</t>
    </rPh>
    <rPh sb="626" eb="628">
      <t>ドウジ</t>
    </rPh>
    <rPh sb="634" eb="636">
      <t>テイキョウ</t>
    </rPh>
    <rPh sb="637" eb="638">
      <t>ウ</t>
    </rPh>
    <rPh sb="640" eb="641">
      <t>モノ</t>
    </rPh>
    <rPh sb="642" eb="645">
      <t>サイダイスウ</t>
    </rPh>
    <rPh sb="646" eb="648">
      <t>エイギョウ</t>
    </rPh>
    <rPh sb="648" eb="649">
      <t>ビ</t>
    </rPh>
    <rPh sb="652" eb="653">
      <t>クワ</t>
    </rPh>
    <rPh sb="655" eb="656">
      <t>カズ</t>
    </rPh>
    <rPh sb="657" eb="659">
      <t>キニュウ</t>
    </rPh>
    <rPh sb="661" eb="663">
      <t>キニュウ</t>
    </rPh>
    <rPh sb="663" eb="664">
      <t>レイ</t>
    </rPh>
    <rPh sb="668" eb="670">
      <t>サンショウ</t>
    </rPh>
    <rPh sb="680" eb="682">
      <t>ゲッカン</t>
    </rPh>
    <rPh sb="683" eb="684">
      <t>コヨミ</t>
    </rPh>
    <rPh sb="684" eb="685">
      <t>ツキ</t>
    </rPh>
    <rPh sb="687" eb="689">
      <t>ショウガツ</t>
    </rPh>
    <rPh sb="689" eb="690">
      <t>トウ</t>
    </rPh>
    <rPh sb="691" eb="693">
      <t>トクベツ</t>
    </rPh>
    <rPh sb="694" eb="696">
      <t>キカン</t>
    </rPh>
    <rPh sb="697" eb="698">
      <t>ノゾ</t>
    </rPh>
    <rPh sb="700" eb="702">
      <t>マイニチ</t>
    </rPh>
    <rPh sb="702" eb="704">
      <t>ジギョウ</t>
    </rPh>
    <rPh sb="705" eb="707">
      <t>ジッシ</t>
    </rPh>
    <rPh sb="709" eb="710">
      <t>ツキ</t>
    </rPh>
    <rPh sb="713" eb="715">
      <t>キニュウ</t>
    </rPh>
    <phoneticPr fontId="2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</si>
  <si>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4"/>
  </si>
  <si>
    <t>平均利用延人員数
 （a÷b）　　※５</t>
    <rPh sb="0" eb="2">
      <t>ヘイキン</t>
    </rPh>
    <rPh sb="2" eb="4">
      <t>リヨウ</t>
    </rPh>
    <rPh sb="4" eb="5">
      <t>ノベ</t>
    </rPh>
    <rPh sb="5" eb="8">
      <t>ジンインスウ</t>
    </rPh>
    <phoneticPr fontId="84"/>
  </si>
  <si>
    <t>人</t>
    <rPh sb="0" eb="1">
      <t>ニン</t>
    </rPh>
    <phoneticPr fontId="24"/>
  </si>
  <si>
    <t>介護予防認知症対応型</t>
  </si>
  <si>
    <t>（ｃ）</t>
  </si>
  <si>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</si>
  <si>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（標準様式1）</t>
    <rPh sb="1" eb="3">
      <t>ヒョウジュン</t>
    </rPh>
    <rPh sb="3" eb="5">
      <t>ヨウシキ</t>
    </rPh>
    <phoneticPr fontId="24"/>
  </si>
  <si>
    <t>個別機能訓練体制</t>
  </si>
  <si>
    <t>利用定員　※６</t>
    <rPh sb="0" eb="2">
      <t>リヨウ</t>
    </rPh>
    <rPh sb="2" eb="4">
      <t>テイイン</t>
    </rPh>
    <phoneticPr fontId="24"/>
  </si>
  <si>
    <t>介護職員等処遇改善加算</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</si>
  <si>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</si>
  <si>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5　通所介護</t>
    <rPh sb="2" eb="6">
      <t>ツウショカイゴ</t>
    </rPh>
    <phoneticPr fontId="24"/>
  </si>
  <si>
    <t>１月当たりの営業日数　※７</t>
    <rPh sb="1" eb="3">
      <t>ツキア</t>
    </rPh>
    <rPh sb="6" eb="8">
      <t>エイギョウ</t>
    </rPh>
    <rPh sb="8" eb="10">
      <t>ニッスウ</t>
    </rPh>
    <phoneticPr fontId="24"/>
  </si>
  <si>
    <t>平均利用延人員数　※８</t>
    <rPh sb="0" eb="2">
      <t>ヘイキン</t>
    </rPh>
    <rPh sb="2" eb="4">
      <t>リヨウ</t>
    </rPh>
    <rPh sb="4" eb="5">
      <t>ノベ</t>
    </rPh>
    <rPh sb="5" eb="8">
      <t>ジンインスウ</t>
    </rPh>
    <phoneticPr fontId="24"/>
  </si>
  <si>
    <t>３　５級地</t>
  </si>
  <si>
    <t>×</t>
  </si>
  <si>
    <t>=</t>
  </si>
  <si>
    <t>サービス提供時間内
の勤務時間数</t>
    <rPh sb="4" eb="6">
      <t>テイキョウ</t>
    </rPh>
    <rPh sb="6" eb="9">
      <t>ジカンナイ</t>
    </rPh>
    <rPh sb="11" eb="13">
      <t>キンム</t>
    </rPh>
    <rPh sb="13" eb="15">
      <t>ジカン</t>
    </rPh>
    <rPh sb="15" eb="16">
      <t>スウ</t>
    </rPh>
    <phoneticPr fontId="24"/>
  </si>
  <si>
    <t>w</t>
  </si>
  <si>
    <t>（ｄ）</t>
  </si>
  <si>
    <t>月</t>
    <rPh sb="0" eb="1">
      <t>ゲツ</t>
    </rPh>
    <phoneticPr fontId="24"/>
  </si>
  <si>
    <t>２ 基準型</t>
  </si>
  <si>
    <t>「法人所轄庁」欄は、申請者が認可法人である場合に、その主務官庁の名称を記載してください。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</si>
  <si>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24"/>
  </si>
  <si>
    <t>i</t>
  </si>
  <si>
    <t>療養食加算の担当職員職・氏名</t>
    <rPh sb="0" eb="3">
      <t>リョウヨウショク</t>
    </rPh>
    <rPh sb="3" eb="5">
      <t>カサン</t>
    </rPh>
    <rPh sb="6" eb="8">
      <t>タントウ</t>
    </rPh>
    <rPh sb="8" eb="10">
      <t>ショクイン</t>
    </rPh>
    <rPh sb="10" eb="11">
      <t>ショク</t>
    </rPh>
    <rPh sb="12" eb="14">
      <t>シメイ</t>
    </rPh>
    <phoneticPr fontId="2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</si>
  <si>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4"/>
  </si>
  <si>
    <t>８月の常勤換算数</t>
  </si>
  <si>
    <t>夜間対応型訪問介護</t>
  </si>
  <si>
    <t>1　事 業 所 名</t>
  </si>
  <si>
    <t>認知症対応型通所介護計画の中に記載しない場合</t>
    <rPh sb="0" eb="3">
      <t>ニンチショウ</t>
    </rPh>
    <rPh sb="3" eb="6">
      <t>タイオウガタ</t>
    </rPh>
    <rPh sb="6" eb="8">
      <t>ツウショ</t>
    </rPh>
    <rPh sb="8" eb="10">
      <t>カイゴ</t>
    </rPh>
    <rPh sb="10" eb="12">
      <t>ケイカク</t>
    </rPh>
    <rPh sb="13" eb="14">
      <t>ナカ</t>
    </rPh>
    <rPh sb="15" eb="17">
      <t>キサイ</t>
    </rPh>
    <rPh sb="20" eb="22">
      <t>バアイ</t>
    </rPh>
    <phoneticPr fontId="24"/>
  </si>
  <si>
    <t>1　新規</t>
  </si>
  <si>
    <t>常勤換算平均【A】</t>
    <rPh sb="0" eb="2">
      <t>ジョウキン</t>
    </rPh>
    <rPh sb="2" eb="4">
      <t>カンサン</t>
    </rPh>
    <rPh sb="4" eb="6">
      <t>ヘイキン</t>
    </rPh>
    <phoneticPr fontId="24"/>
  </si>
  <si>
    <t>2　変更</t>
  </si>
  <si>
    <t>２月</t>
  </si>
  <si>
    <t>看護師</t>
    <rPh sb="0" eb="3">
      <t>カンゴシ</t>
    </rPh>
    <phoneticPr fontId="24"/>
  </si>
  <si>
    <t>3　終了</t>
  </si>
  <si>
    <t>サービスを直接提供する職員のうち勤続年数３年以上の者の氏名、常勤換算数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24"/>
  </si>
  <si>
    <t>2　（介護予防）通所リハビリテーション</t>
    <rPh sb="3" eb="5">
      <t>カイゴ</t>
    </rPh>
    <rPh sb="5" eb="7">
      <t>ヨボウ</t>
    </rPh>
    <rPh sb="8" eb="10">
      <t>ツウショ</t>
    </rPh>
    <phoneticPr fontId="24"/>
  </si>
  <si>
    <t>うち、休憩時間</t>
    <rPh sb="3" eb="5">
      <t>キュウケイ</t>
    </rPh>
    <rPh sb="5" eb="7">
      <t>ジカン</t>
    </rPh>
    <phoneticPr fontId="24"/>
  </si>
  <si>
    <t>浴室の平面図</t>
    <rPh sb="0" eb="2">
      <t>ヨクシツ</t>
    </rPh>
    <rPh sb="3" eb="6">
      <t>ヘイメンズ</t>
    </rPh>
    <phoneticPr fontId="24"/>
  </si>
  <si>
    <t>3　（介護予防）認知症対応型通所介護</t>
    <rPh sb="3" eb="5">
      <t>カイゴ</t>
    </rPh>
    <rPh sb="5" eb="7">
      <t>ヨボウ</t>
    </rPh>
    <rPh sb="8" eb="11">
      <t>ニンチショウ</t>
    </rPh>
    <rPh sb="11" eb="14">
      <t>タイオウガタ</t>
    </rPh>
    <rPh sb="14" eb="16">
      <t>ツウショ</t>
    </rPh>
    <rPh sb="16" eb="18">
      <t>カイゴ</t>
    </rPh>
    <phoneticPr fontId="24"/>
  </si>
  <si>
    <t>4　届 出 項 目</t>
    <rPh sb="2" eb="3">
      <t>トド</t>
    </rPh>
    <rPh sb="4" eb="5">
      <t>デ</t>
    </rPh>
    <rPh sb="6" eb="7">
      <t>コウ</t>
    </rPh>
    <rPh sb="8" eb="9">
      <t>メ</t>
    </rPh>
    <phoneticPr fontId="24"/>
  </si>
  <si>
    <t>1 サービス提供体制強化加算（Ⅰ）</t>
    <rPh sb="6" eb="8">
      <t>テイキョウ</t>
    </rPh>
    <rPh sb="8" eb="10">
      <t>タイセイ</t>
    </rPh>
    <rPh sb="10" eb="12">
      <t>キョウカ</t>
    </rPh>
    <rPh sb="12" eb="14">
      <t>カサン</t>
    </rPh>
    <phoneticPr fontId="24"/>
  </si>
  <si>
    <t>2 サービス提供体制強化加算（Ⅱ）</t>
    <rPh sb="6" eb="8">
      <t>テイキョウ</t>
    </rPh>
    <rPh sb="8" eb="10">
      <t>タイセイ</t>
    </rPh>
    <rPh sb="10" eb="12">
      <t>キョウカ</t>
    </rPh>
    <rPh sb="12" eb="14">
      <t>カサン</t>
    </rPh>
    <phoneticPr fontId="24"/>
  </si>
  <si>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4"/>
  </si>
  <si>
    <t>名   称</t>
  </si>
  <si>
    <t>3 サービス提供体制強化加算（Ⅲ）</t>
    <rPh sb="6" eb="8">
      <t>テイキョウ</t>
    </rPh>
    <rPh sb="8" eb="10">
      <t>タイセイ</t>
    </rPh>
    <rPh sb="10" eb="12">
      <t>キョウカ</t>
    </rPh>
    <rPh sb="12" eb="14">
      <t>カサン</t>
    </rPh>
    <phoneticPr fontId="24"/>
  </si>
  <si>
    <t>（１）サービス提供体制強化加算（Ⅰ）</t>
    <rPh sb="7" eb="9">
      <t>テイキョウ</t>
    </rPh>
    <rPh sb="9" eb="11">
      <t>タイセイ</t>
    </rPh>
    <rPh sb="11" eb="13">
      <t>キョウカ</t>
    </rPh>
    <rPh sb="13" eb="15">
      <t>カサン</t>
    </rPh>
    <phoneticPr fontId="24"/>
  </si>
  <si>
    <t>11月の常勤換算数</t>
    <rPh sb="2" eb="3">
      <t>ガツ</t>
    </rPh>
    <rPh sb="4" eb="6">
      <t>ジョウキン</t>
    </rPh>
    <rPh sb="6" eb="8">
      <t>カンサン</t>
    </rPh>
    <rPh sb="8" eb="9">
      <t>スウ</t>
    </rPh>
    <phoneticPr fontId="24"/>
  </si>
  <si>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4"/>
  </si>
  <si>
    <t>介護福祉士等の
状況</t>
    <rPh sb="0" eb="2">
      <t>カイゴ</t>
    </rPh>
    <rPh sb="2" eb="5">
      <t>フクシシ</t>
    </rPh>
    <rPh sb="5" eb="6">
      <t>トウ</t>
    </rPh>
    <rPh sb="8" eb="10">
      <t>ジョウキョウ</t>
    </rPh>
    <phoneticPr fontId="24"/>
  </si>
  <si>
    <t>有</t>
    <rPh sb="0" eb="1">
      <t>ア</t>
    </rPh>
    <phoneticPr fontId="24"/>
  </si>
  <si>
    <t>無</t>
    <rPh sb="0" eb="1">
      <t>ナ</t>
    </rPh>
    <phoneticPr fontId="24"/>
  </si>
  <si>
    <t>介護職員の総数（常勤換算）</t>
    <rPh sb="0" eb="2">
      <t>カイゴ</t>
    </rPh>
    <rPh sb="2" eb="4">
      <t>ショクイン</t>
    </rPh>
    <rPh sb="5" eb="7">
      <t>ソウスウ</t>
    </rPh>
    <rPh sb="8" eb="10">
      <t>ジョウキン</t>
    </rPh>
    <rPh sb="10" eb="12">
      <t>カンサン</t>
    </rPh>
    <phoneticPr fontId="24"/>
  </si>
  <si>
    <t>又は</t>
    <rPh sb="0" eb="1">
      <t>マタ</t>
    </rPh>
    <phoneticPr fontId="24"/>
  </si>
  <si>
    <t>①に占める③の割合が25％以上</t>
    <rPh sb="2" eb="3">
      <t>シ</t>
    </rPh>
    <rPh sb="7" eb="9">
      <t>ワリアイ</t>
    </rPh>
    <rPh sb="13" eb="15">
      <t>イジョウ</t>
    </rPh>
    <phoneticPr fontId="24"/>
  </si>
  <si>
    <t>栄養マネジメント体制に関する届出書</t>
    <rPh sb="0" eb="2">
      <t>エイヨウ</t>
    </rPh>
    <rPh sb="8" eb="10">
      <t>タイセイ</t>
    </rPh>
    <rPh sb="11" eb="12">
      <t>カン</t>
    </rPh>
    <rPh sb="14" eb="17">
      <t>トドケデショ</t>
    </rPh>
    <phoneticPr fontId="24"/>
  </si>
  <si>
    <t>(16) サービス提供時間（平均提供時間）</t>
    <rPh sb="9" eb="11">
      <t>テイキョウ</t>
    </rPh>
    <rPh sb="11" eb="13">
      <t>ジカン</t>
    </rPh>
    <rPh sb="14" eb="16">
      <t>ヘイキン</t>
    </rPh>
    <rPh sb="16" eb="18">
      <t>テイキョウ</t>
    </rPh>
    <rPh sb="18" eb="20">
      <t>ジカン</t>
    </rPh>
    <phoneticPr fontId="24"/>
  </si>
  <si>
    <t>○○　F子</t>
    <rPh sb="4" eb="5">
      <t>コ</t>
    </rPh>
    <phoneticPr fontId="24"/>
  </si>
  <si>
    <t>③</t>
  </si>
  <si>
    <t>B ／ A × 100</t>
  </si>
  <si>
    <t>（２）サービス提供体制強化加算（Ⅱ）</t>
    <rPh sb="7" eb="9">
      <t>テイキョウ</t>
    </rPh>
    <rPh sb="9" eb="11">
      <t>タイセイ</t>
    </rPh>
    <rPh sb="11" eb="13">
      <t>キョウカ</t>
    </rPh>
    <rPh sb="13" eb="15">
      <t>カサン</t>
    </rPh>
    <phoneticPr fontId="24"/>
  </si>
  <si>
    <t>①に占める②の割合が50％以上</t>
    <rPh sb="2" eb="3">
      <t>シ</t>
    </rPh>
    <rPh sb="7" eb="9">
      <t>ワリアイ</t>
    </rPh>
    <rPh sb="13" eb="15">
      <t>イジョウ</t>
    </rPh>
    <phoneticPr fontId="2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</si>
  <si>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4"/>
  </si>
  <si>
    <t>(12)
週平均
勤務時間
数</t>
  </si>
  <si>
    <t>p</t>
  </si>
  <si>
    <t>①に占める②の割合が40％以上</t>
    <rPh sb="2" eb="3">
      <t>シ</t>
    </rPh>
    <rPh sb="7" eb="9">
      <t>ワリアイ</t>
    </rPh>
    <rPh sb="13" eb="15">
      <t>イジョウ</t>
    </rPh>
    <phoneticPr fontId="24"/>
  </si>
  <si>
    <t>介護予防認知症対応型共同生活介護</t>
  </si>
  <si>
    <t>介護職員</t>
    <rPh sb="0" eb="4">
      <t>カイゴショクイン</t>
    </rPh>
    <phoneticPr fontId="24"/>
  </si>
  <si>
    <t>n</t>
  </si>
  <si>
    <t>①に占める②の割合が30％以上</t>
    <rPh sb="2" eb="3">
      <t>シ</t>
    </rPh>
    <rPh sb="7" eb="9">
      <t>ワリアイ</t>
    </rPh>
    <rPh sb="13" eb="15">
      <t>イジョウ</t>
    </rPh>
    <phoneticPr fontId="24"/>
  </si>
  <si>
    <t>常勤換算数</t>
    <rPh sb="0" eb="2">
      <t>ジョウキン</t>
    </rPh>
    <rPh sb="2" eb="4">
      <t>カンサン</t>
    </rPh>
    <rPh sb="4" eb="5">
      <t>スウ</t>
    </rPh>
    <phoneticPr fontId="24"/>
  </si>
  <si>
    <t>要件を満たすことが分かる根拠書類を準備し、指定権者からの求めがあった場合には、速やかに提出すること。</t>
  </si>
  <si>
    <t>事業所名</t>
    <rPh sb="0" eb="3">
      <t>ジギョウショ</t>
    </rPh>
    <rPh sb="3" eb="4">
      <t>メイ</t>
    </rPh>
    <phoneticPr fontId="24"/>
  </si>
  <si>
    <t>職　　種</t>
    <rPh sb="0" eb="1">
      <t>ショク</t>
    </rPh>
    <rPh sb="3" eb="4">
      <t>タネ</t>
    </rPh>
    <phoneticPr fontId="24"/>
  </si>
  <si>
    <t>１月</t>
  </si>
  <si>
    <t>９月の常勤換算数</t>
    <rPh sb="1" eb="2">
      <t>ガツ</t>
    </rPh>
    <rPh sb="3" eb="5">
      <t>ジョウキン</t>
    </rPh>
    <rPh sb="5" eb="7">
      <t>カンサン</t>
    </rPh>
    <rPh sb="7" eb="8">
      <t>スウ</t>
    </rPh>
    <phoneticPr fontId="24"/>
  </si>
  <si>
    <t>職　種</t>
    <rPh sb="0" eb="1">
      <t>ショク</t>
    </rPh>
    <rPh sb="2" eb="3">
      <t>タネ</t>
    </rPh>
    <phoneticPr fontId="24"/>
  </si>
  <si>
    <t>　介護予防短期入所生活介護</t>
    <rPh sb="1" eb="3">
      <t>カイゴ</t>
    </rPh>
    <rPh sb="3" eb="5">
      <t>ヨボウ</t>
    </rPh>
    <rPh sb="5" eb="7">
      <t>タンキ</t>
    </rPh>
    <rPh sb="7" eb="9">
      <t>ニュウショ</t>
    </rPh>
    <rPh sb="9" eb="11">
      <t>セイカツ</t>
    </rPh>
    <rPh sb="11" eb="13">
      <t>カイゴ</t>
    </rPh>
    <phoneticPr fontId="24"/>
  </si>
  <si>
    <t>c</t>
  </si>
  <si>
    <t>カ　ナ</t>
  </si>
  <si>
    <t xml:space="preserve">  年　　　月　　　日</t>
    <rPh sb="2" eb="3">
      <t>ネン</t>
    </rPh>
    <rPh sb="6" eb="7">
      <t>ガツ</t>
    </rPh>
    <rPh sb="10" eb="11">
      <t>ニチ</t>
    </rPh>
    <phoneticPr fontId="24"/>
  </si>
  <si>
    <t>住所</t>
  </si>
  <si>
    <t>職　　務　　に　　関　　連　　す　　る　　資　　格</t>
    <rPh sb="0" eb="1">
      <t>ショク</t>
    </rPh>
    <rPh sb="3" eb="4">
      <t>ツトム</t>
    </rPh>
    <rPh sb="9" eb="10">
      <t>セキ</t>
    </rPh>
    <rPh sb="12" eb="13">
      <t>レン</t>
    </rPh>
    <rPh sb="21" eb="22">
      <t>シ</t>
    </rPh>
    <rPh sb="24" eb="25">
      <t>カク</t>
    </rPh>
    <phoneticPr fontId="24"/>
  </si>
  <si>
    <t>（郵便番号　　　　－　　　　　）</t>
  </si>
  <si>
    <t>勤続期間</t>
    <rPh sb="0" eb="2">
      <t>キンゾク</t>
    </rPh>
    <rPh sb="2" eb="4">
      <t>キカン</t>
    </rPh>
    <phoneticPr fontId="24"/>
  </si>
  <si>
    <t>主　　な　　職　　歴　　等</t>
    <rPh sb="0" eb="1">
      <t>オモ</t>
    </rPh>
    <rPh sb="6" eb="7">
      <t>ショク</t>
    </rPh>
    <rPh sb="9" eb="10">
      <t>レキ</t>
    </rPh>
    <rPh sb="12" eb="13">
      <t>トウ</t>
    </rPh>
    <phoneticPr fontId="24"/>
  </si>
  <si>
    <t>　　年　　月　　～　　　年　　月</t>
    <rPh sb="2" eb="3">
      <t>ネン</t>
    </rPh>
    <rPh sb="5" eb="6">
      <t>ガツ</t>
    </rPh>
    <rPh sb="12" eb="13">
      <t>ネン</t>
    </rPh>
    <rPh sb="15" eb="16">
      <t>ガツ</t>
    </rPh>
    <phoneticPr fontId="24"/>
  </si>
  <si>
    <t>職　務　内　容</t>
  </si>
  <si>
    <t>(機能訓練指導員の配置　有・無）</t>
    <rPh sb="1" eb="3">
      <t>キノウ</t>
    </rPh>
    <rPh sb="3" eb="5">
      <t>クンレン</t>
    </rPh>
    <rPh sb="5" eb="8">
      <t>シドウイン</t>
    </rPh>
    <rPh sb="9" eb="11">
      <t>ハイチ</t>
    </rPh>
    <rPh sb="12" eb="13">
      <t>ア</t>
    </rPh>
    <rPh sb="14" eb="15">
      <t>ナ</t>
    </rPh>
    <phoneticPr fontId="83"/>
  </si>
  <si>
    <t>資　　格　　の　　種　　類</t>
    <rPh sb="0" eb="1">
      <t>シ</t>
    </rPh>
    <rPh sb="3" eb="4">
      <t>カク</t>
    </rPh>
    <rPh sb="9" eb="10">
      <t>タネ</t>
    </rPh>
    <rPh sb="12" eb="13">
      <t>タグイ</t>
    </rPh>
    <phoneticPr fontId="24"/>
  </si>
  <si>
    <t>4週目</t>
    <rPh sb="1" eb="2">
      <t>シュウ</t>
    </rPh>
    <rPh sb="2" eb="3">
      <t>メ</t>
    </rPh>
    <phoneticPr fontId="24"/>
  </si>
  <si>
    <t>資　　格　　取　　得　　年　　月　　日</t>
    <rPh sb="0" eb="1">
      <t>シ</t>
    </rPh>
    <rPh sb="3" eb="4">
      <t>カク</t>
    </rPh>
    <rPh sb="6" eb="7">
      <t>トリ</t>
    </rPh>
    <rPh sb="9" eb="10">
      <t>トク</t>
    </rPh>
    <rPh sb="12" eb="13">
      <t>トシ</t>
    </rPh>
    <rPh sb="15" eb="16">
      <t>ツキ</t>
    </rPh>
    <rPh sb="18" eb="19">
      <t>ヒ</t>
    </rPh>
    <phoneticPr fontId="2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</si>
  <si>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4"/>
  </si>
  <si>
    <t xml:space="preserve"> 　　 記入の順序は、職種ごとにまとめてください。</t>
    <rPh sb="4" eb="6">
      <t>キニュウ</t>
    </rPh>
    <rPh sb="7" eb="9">
      <t>ジュンジョ</t>
    </rPh>
    <rPh sb="11" eb="13">
      <t>ショクシュ</t>
    </rPh>
    <phoneticPr fontId="24"/>
  </si>
  <si>
    <t>備　　考</t>
  </si>
  <si>
    <t>（研修等の受講の状況等）</t>
  </si>
  <si>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4"/>
  </si>
  <si>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4"/>
  </si>
  <si>
    <t>施設種別</t>
    <rPh sb="0" eb="2">
      <t>シセツ</t>
    </rPh>
    <rPh sb="2" eb="4">
      <t>シュベツ</t>
    </rPh>
    <phoneticPr fontId="24"/>
  </si>
  <si>
    <t>常勤換算平均 【B】　（4月～2月の合計 ÷ １１）</t>
    <rPh sb="0" eb="2">
      <t>ジョウキン</t>
    </rPh>
    <rPh sb="2" eb="4">
      <t>カンサン</t>
    </rPh>
    <rPh sb="4" eb="6">
      <t>ヘイキン</t>
    </rPh>
    <rPh sb="13" eb="14">
      <t>ガツ</t>
    </rPh>
    <rPh sb="16" eb="17">
      <t>ガツ</t>
    </rPh>
    <rPh sb="18" eb="20">
      <t>ゴウケイ</t>
    </rPh>
    <phoneticPr fontId="2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</si>
  <si>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4"/>
  </si>
  <si>
    <t>氏　　名</t>
    <rPh sb="0" eb="1">
      <t>シ</t>
    </rPh>
    <rPh sb="3" eb="4">
      <t>メイ</t>
    </rPh>
    <phoneticPr fontId="24"/>
  </si>
  <si>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4"/>
  </si>
  <si>
    <t>　通所介護</t>
    <rPh sb="1" eb="3">
      <t>ツウショ</t>
    </rPh>
    <rPh sb="3" eb="5">
      <t>カイゴ</t>
    </rPh>
    <phoneticPr fontId="24"/>
  </si>
  <si>
    <t>　短期入所生活介護</t>
    <rPh sb="1" eb="3">
      <t>タンキ</t>
    </rPh>
    <rPh sb="3" eb="5">
      <t>ニュウショ</t>
    </rPh>
    <rPh sb="5" eb="7">
      <t>セイカツ</t>
    </rPh>
    <rPh sb="7" eb="9">
      <t>カイゴ</t>
    </rPh>
    <phoneticPr fontId="24"/>
  </si>
  <si>
    <t>11月</t>
    <rPh sb="2" eb="3">
      <t>ガツ</t>
    </rPh>
    <phoneticPr fontId="24"/>
  </si>
  <si>
    <t>　短期入所療養介護</t>
    <rPh sb="1" eb="3">
      <t>タンキ</t>
    </rPh>
    <rPh sb="3" eb="5">
      <t>ニュウショ</t>
    </rPh>
    <rPh sb="5" eb="7">
      <t>リョウヨウ</t>
    </rPh>
    <rPh sb="7" eb="9">
      <t>カイゴ</t>
    </rPh>
    <phoneticPr fontId="24"/>
  </si>
  <si>
    <t>1週目</t>
    <rPh sb="1" eb="2">
      <t>シュウ</t>
    </rPh>
    <rPh sb="2" eb="3">
      <t>メ</t>
    </rPh>
    <phoneticPr fontId="24"/>
  </si>
  <si>
    <t>　特定施設入居者生活介護</t>
  </si>
  <si>
    <t>登録年月日</t>
    <rPh sb="0" eb="2">
      <t>トウロク</t>
    </rPh>
    <rPh sb="2" eb="5">
      <t>ネンガッピ</t>
    </rPh>
    <phoneticPr fontId="24"/>
  </si>
  <si>
    <t>備考</t>
  </si>
  <si>
    <t>加算Ⅲ：勤続年数７年以上の者が３０％以上で適</t>
    <rPh sb="0" eb="2">
      <t>カサン</t>
    </rPh>
    <rPh sb="4" eb="6">
      <t>キンゾク</t>
    </rPh>
    <rPh sb="6" eb="8">
      <t>ネンスウ</t>
    </rPh>
    <rPh sb="9" eb="10">
      <t>ネン</t>
    </rPh>
    <rPh sb="10" eb="12">
      <t>イジョウ</t>
    </rPh>
    <rPh sb="13" eb="14">
      <t>モノ</t>
    </rPh>
    <rPh sb="18" eb="20">
      <t>イジョウ</t>
    </rPh>
    <rPh sb="21" eb="22">
      <t>テキ</t>
    </rPh>
    <phoneticPr fontId="24"/>
  </si>
  <si>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</si>
  <si>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２　あり</t>
  </si>
  <si>
    <t>　認知症対応型通所介護</t>
    <rPh sb="1" eb="4">
      <t>ニンチショウ</t>
    </rPh>
    <rPh sb="4" eb="7">
      <t>タイオウガタ</t>
    </rPh>
    <rPh sb="7" eb="9">
      <t>ツウショ</t>
    </rPh>
    <rPh sb="9" eb="11">
      <t>カイゴ</t>
    </rPh>
    <phoneticPr fontId="24"/>
  </si>
  <si>
    <t>６月の常勤換算数</t>
    <rPh sb="1" eb="2">
      <t>ガツ</t>
    </rPh>
    <rPh sb="3" eb="5">
      <t>ジョウキン</t>
    </rPh>
    <rPh sb="5" eb="7">
      <t>カンサン</t>
    </rPh>
    <rPh sb="7" eb="8">
      <t>スウ</t>
    </rPh>
    <phoneticPr fontId="24"/>
  </si>
  <si>
    <t>２ 加算Ⅰ</t>
  </si>
  <si>
    <t>　認知症対応型共同生活介護</t>
    <rPh sb="1" eb="4">
      <t>ニンチショウ</t>
    </rPh>
    <rPh sb="4" eb="7">
      <t>タイオウガタ</t>
    </rPh>
    <rPh sb="7" eb="9">
      <t>キョウドウ</t>
    </rPh>
    <rPh sb="9" eb="11">
      <t>セイカツ</t>
    </rPh>
    <rPh sb="11" eb="13">
      <t>カイゴ</t>
    </rPh>
    <phoneticPr fontId="24"/>
  </si>
  <si>
    <t>事業所の状況</t>
  </si>
  <si>
    <t>　地域密着型特定施設入居者生活介護</t>
    <rPh sb="1" eb="3">
      <t>チイキ</t>
    </rPh>
    <rPh sb="3" eb="6">
      <t>ミッチャクガタ</t>
    </rPh>
    <rPh sb="6" eb="17">
      <t>トクテイシセツニュウキョシャセイカツカイゴ</t>
    </rPh>
    <phoneticPr fontId="24"/>
  </si>
  <si>
    <t>看護職員</t>
    <rPh sb="0" eb="2">
      <t>カンゴ</t>
    </rPh>
    <rPh sb="2" eb="4">
      <t>ショクイン</t>
    </rPh>
    <phoneticPr fontId="24"/>
  </si>
  <si>
    <t>　地域密着型介護老人福祉施設</t>
    <rPh sb="1" eb="3">
      <t>チイキ</t>
    </rPh>
    <rPh sb="3" eb="6">
      <t>ミッチャクガタ</t>
    </rPh>
    <rPh sb="6" eb="8">
      <t>カイゴ</t>
    </rPh>
    <rPh sb="8" eb="10">
      <t>ロウジン</t>
    </rPh>
    <rPh sb="10" eb="12">
      <t>フクシ</t>
    </rPh>
    <rPh sb="12" eb="14">
      <t>シセツ</t>
    </rPh>
    <phoneticPr fontId="24"/>
  </si>
  <si>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4"/>
  </si>
  <si>
    <t>月</t>
  </si>
  <si>
    <t>　介護老人福祉施設</t>
    <rPh sb="1" eb="3">
      <t>カイゴ</t>
    </rPh>
    <rPh sb="3" eb="5">
      <t>ロウジン</t>
    </rPh>
    <rPh sb="5" eb="7">
      <t>フクシ</t>
    </rPh>
    <rPh sb="7" eb="9">
      <t>シセツ</t>
    </rPh>
    <phoneticPr fontId="24"/>
  </si>
  <si>
    <t>（注意事項）</t>
    <rPh sb="1" eb="3">
      <t>チュウイ</t>
    </rPh>
    <rPh sb="3" eb="5">
      <t>ジコウ</t>
    </rPh>
    <phoneticPr fontId="24"/>
  </si>
  <si>
    <t>A</t>
  </si>
  <si>
    <t>　介護老人保健施設</t>
    <rPh sb="1" eb="9">
      <t>ロウケン</t>
    </rPh>
    <phoneticPr fontId="24"/>
  </si>
  <si>
    <t>　介護療養型医療施設</t>
    <rPh sb="1" eb="3">
      <t>カイゴ</t>
    </rPh>
    <rPh sb="3" eb="6">
      <t>リョウヨウガタ</t>
    </rPh>
    <rPh sb="6" eb="8">
      <t>イリョウ</t>
    </rPh>
    <rPh sb="8" eb="10">
      <t>シセツ</t>
    </rPh>
    <phoneticPr fontId="24"/>
  </si>
  <si>
    <t xml:space="preserve">  介護予防通所リハビリテーション</t>
    <rPh sb="2" eb="4">
      <t>カイゴ</t>
    </rPh>
    <rPh sb="4" eb="6">
      <t>ヨボウ</t>
    </rPh>
    <rPh sb="6" eb="8">
      <t>ツウショ</t>
    </rPh>
    <phoneticPr fontId="24"/>
  </si>
  <si>
    <t xml:space="preserve">  介護予防短期入所生活介護</t>
    <rPh sb="2" eb="4">
      <t>カイゴ</t>
    </rPh>
    <rPh sb="4" eb="6">
      <t>ヨボウ</t>
    </rPh>
    <rPh sb="6" eb="8">
      <t>タンキ</t>
    </rPh>
    <rPh sb="8" eb="10">
      <t>ニュウショ</t>
    </rPh>
    <rPh sb="10" eb="12">
      <t>セイカツ</t>
    </rPh>
    <rPh sb="12" eb="14">
      <t>カイゴ</t>
    </rPh>
    <phoneticPr fontId="24"/>
  </si>
  <si>
    <t xml:space="preserve">  介護予防短期入所療養介護</t>
    <rPh sb="2" eb="4">
      <t>カイゴ</t>
    </rPh>
    <rPh sb="4" eb="6">
      <t>ヨボウ</t>
    </rPh>
    <rPh sb="6" eb="8">
      <t>タンキ</t>
    </rPh>
    <rPh sb="8" eb="10">
      <t>ニュウショ</t>
    </rPh>
    <rPh sb="10" eb="12">
      <t>リョウヨウ</t>
    </rPh>
    <rPh sb="12" eb="14">
      <t>カイゴ</t>
    </rPh>
    <phoneticPr fontId="24"/>
  </si>
  <si>
    <t>１．基本サービス（栄養ケア・マネジメントの実施）</t>
    <rPh sb="2" eb="4">
      <t>キホン</t>
    </rPh>
    <rPh sb="9" eb="11">
      <t>エイヨウ</t>
    </rPh>
    <rPh sb="21" eb="23">
      <t>ジッシ</t>
    </rPh>
    <phoneticPr fontId="24"/>
  </si>
  <si>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4"/>
  </si>
  <si>
    <t>　介護予防特定施設入居者生活介護</t>
    <rPh sb="1" eb="3">
      <t>カイゴ</t>
    </rPh>
    <rPh sb="3" eb="5">
      <t>ヨボウ</t>
    </rPh>
    <rPh sb="5" eb="16">
      <t>トクテイシセツニュウキョシャセイカツカイゴ</t>
    </rPh>
    <phoneticPr fontId="24"/>
  </si>
  <si>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4"/>
  </si>
  <si>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4"/>
  </si>
  <si>
    <t>有　・　無</t>
    <rPh sb="0" eb="1">
      <t>ア</t>
    </rPh>
    <rPh sb="4" eb="5">
      <t>ナシ</t>
    </rPh>
    <phoneticPr fontId="24"/>
  </si>
  <si>
    <t>　　記載してください。</t>
  </si>
  <si>
    <t>任意の様式で可</t>
    <rPh sb="0" eb="2">
      <t>ニンイ</t>
    </rPh>
    <rPh sb="3" eb="5">
      <t>ヨウシキ</t>
    </rPh>
    <rPh sb="6" eb="7">
      <t>カ</t>
    </rPh>
    <phoneticPr fontId="24"/>
  </si>
  <si>
    <t>療養食加算に関する届出書</t>
    <rPh sb="0" eb="3">
      <t>リョウヨウショク</t>
    </rPh>
    <rPh sb="3" eb="5">
      <t>カサン</t>
    </rPh>
    <rPh sb="6" eb="7">
      <t>カン</t>
    </rPh>
    <rPh sb="9" eb="12">
      <t>トドケデショ</t>
    </rPh>
    <phoneticPr fontId="24"/>
  </si>
  <si>
    <t>　介護予防短期入所療養介護</t>
    <rPh sb="1" eb="3">
      <t>カイゴ</t>
    </rPh>
    <rPh sb="3" eb="5">
      <t>ヨボウ</t>
    </rPh>
    <rPh sb="5" eb="7">
      <t>タンキ</t>
    </rPh>
    <rPh sb="7" eb="9">
      <t>ニュウショ</t>
    </rPh>
    <rPh sb="9" eb="11">
      <t>リョウヨウ</t>
    </rPh>
    <rPh sb="11" eb="13">
      <t>カイゴ</t>
    </rPh>
    <phoneticPr fontId="2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</si>
  <si>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4"/>
  </si>
  <si>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4"/>
  </si>
  <si>
    <t>施　設　種　別</t>
    <rPh sb="0" eb="1">
      <t>シ</t>
    </rPh>
    <rPh sb="2" eb="3">
      <t>セツ</t>
    </rPh>
    <rPh sb="4" eb="5">
      <t>タネ</t>
    </rPh>
    <rPh sb="6" eb="7">
      <t>ベツ</t>
    </rPh>
    <phoneticPr fontId="24"/>
  </si>
  <si>
    <t>（介護予防）通所リハビリテーション</t>
    <rPh sb="1" eb="3">
      <t>カイゴ</t>
    </rPh>
    <rPh sb="3" eb="5">
      <t>ヨボウ</t>
    </rPh>
    <rPh sb="6" eb="8">
      <t>ツウショ</t>
    </rPh>
    <phoneticPr fontId="24"/>
  </si>
  <si>
    <t>適　・　否</t>
    <rPh sb="0" eb="1">
      <t>テキ</t>
    </rPh>
    <rPh sb="4" eb="5">
      <t>ヒ</t>
    </rPh>
    <phoneticPr fontId="24"/>
  </si>
  <si>
    <t>12月</t>
    <rPh sb="2" eb="3">
      <t>ガツ</t>
    </rPh>
    <phoneticPr fontId="24"/>
  </si>
  <si>
    <t>栄養マネジメントの状況</t>
    <rPh sb="0" eb="2">
      <t>エイヨウ</t>
    </rPh>
    <rPh sb="9" eb="11">
      <t>ジョウキョウ</t>
    </rPh>
    <phoneticPr fontId="24"/>
  </si>
  <si>
    <t>換算月</t>
    <rPh sb="0" eb="2">
      <t>カンサン</t>
    </rPh>
    <rPh sb="2" eb="3">
      <t>ツキ</t>
    </rPh>
    <phoneticPr fontId="24"/>
  </si>
  <si>
    <t>１ 減算型</t>
  </si>
  <si>
    <t>月</t>
    <rPh sb="0" eb="1">
      <t>ツキ</t>
    </rPh>
    <phoneticPr fontId="24"/>
  </si>
  <si>
    <t>登録証登録番号</t>
    <rPh sb="0" eb="3">
      <t>トウロクショウ</t>
    </rPh>
    <rPh sb="3" eb="5">
      <t>トウロク</t>
    </rPh>
    <rPh sb="5" eb="7">
      <t>バンゴウ</t>
    </rPh>
    <phoneticPr fontId="24"/>
  </si>
  <si>
    <t>月の常勤換算数</t>
  </si>
  <si>
    <t>（注）常勤・非常勤の区分について</t>
    <rPh sb="1" eb="2">
      <t>チュウ</t>
    </rPh>
    <rPh sb="3" eb="5">
      <t>ジョウキン</t>
    </rPh>
    <rPh sb="6" eb="9">
      <t>ヒジョウキン</t>
    </rPh>
    <rPh sb="10" eb="12">
      <t>クブン</t>
    </rPh>
    <phoneticPr fontId="24"/>
  </si>
  <si>
    <t>常勤換算平均　【B】</t>
    <rPh sb="0" eb="2">
      <t>ジョウキン</t>
    </rPh>
    <rPh sb="2" eb="4">
      <t>カンサン</t>
    </rPh>
    <rPh sb="4" eb="6">
      <t>ヘイキン</t>
    </rPh>
    <phoneticPr fontId="24"/>
  </si>
  <si>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4"/>
  </si>
  <si>
    <t>介護福祉士の割合</t>
    <rPh sb="0" eb="2">
      <t>カイゴ</t>
    </rPh>
    <rPh sb="2" eb="5">
      <t>フクシシ</t>
    </rPh>
    <rPh sb="6" eb="8">
      <t>ワリアイ</t>
    </rPh>
    <phoneticPr fontId="24"/>
  </si>
  <si>
    <t>％</t>
  </si>
  <si>
    <t>算定要件は上記参照</t>
    <rPh sb="0" eb="2">
      <t>サンテイ</t>
    </rPh>
    <rPh sb="2" eb="4">
      <t>ヨウケン</t>
    </rPh>
    <rPh sb="5" eb="7">
      <t>ジョウキ</t>
    </rPh>
    <rPh sb="7" eb="9">
      <t>サンショウ</t>
    </rPh>
    <phoneticPr fontId="24"/>
  </si>
  <si>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4"/>
  </si>
  <si>
    <t>)</t>
  </si>
  <si>
    <t>：</t>
  </si>
  <si>
    <t>o</t>
  </si>
  <si>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4"/>
  </si>
  <si>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4"/>
  </si>
  <si>
    <t>1　介護老人福祉施設</t>
    <rPh sb="2" eb="4">
      <t>カイゴ</t>
    </rPh>
    <rPh sb="4" eb="6">
      <t>ロウジン</t>
    </rPh>
    <rPh sb="6" eb="8">
      <t>フクシ</t>
    </rPh>
    <rPh sb="8" eb="10">
      <t>シセツ</t>
    </rPh>
    <phoneticPr fontId="24"/>
  </si>
  <si>
    <t>LIFEへの登録</t>
    <rPh sb="6" eb="8">
      <t>トウロク</t>
    </rPh>
    <phoneticPr fontId="24"/>
  </si>
  <si>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4"/>
  </si>
  <si>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4"/>
  </si>
  <si>
    <t>サービスを直接提供する職員のうち勤続年数３年以上の者の氏名、常勤換算数　（届出月前３か月の平均）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phoneticPr fontId="24"/>
  </si>
  <si>
    <t>勤続年数</t>
    <rPh sb="0" eb="2">
      <t>キンゾク</t>
    </rPh>
    <rPh sb="2" eb="4">
      <t>ネンスウ</t>
    </rPh>
    <phoneticPr fontId="24"/>
  </si>
  <si>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rPh sb="16" eb="18">
      <t>バアイ</t>
    </rPh>
    <rPh sb="21" eb="22">
      <t>ガツ</t>
    </rPh>
    <rPh sb="25" eb="27">
      <t>サンテイ</t>
    </rPh>
    <rPh sb="30" eb="33">
      <t>タンイスウ</t>
    </rPh>
    <rPh sb="34" eb="36">
      <t>ハンブン</t>
    </rPh>
    <rPh sb="40" eb="42">
      <t>タンイ</t>
    </rPh>
    <phoneticPr fontId="83"/>
  </si>
  <si>
    <t>勤続年数7年以上の者の割合</t>
    <rPh sb="0" eb="2">
      <t>キンゾク</t>
    </rPh>
    <rPh sb="2" eb="4">
      <t>ネンスウ</t>
    </rPh>
    <rPh sb="5" eb="6">
      <t>ネン</t>
    </rPh>
    <rPh sb="6" eb="8">
      <t>イジョウ</t>
    </rPh>
    <rPh sb="9" eb="10">
      <t>モノ</t>
    </rPh>
    <rPh sb="11" eb="13">
      <t>ワリアイ</t>
    </rPh>
    <phoneticPr fontId="24"/>
  </si>
  <si>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4"/>
  </si>
  <si>
    <t>←</t>
  </si>
  <si>
    <t>自由記載欄</t>
    <rPh sb="0" eb="2">
      <t>ジユウ</t>
    </rPh>
    <rPh sb="2" eb="4">
      <t>キサイ</t>
    </rPh>
    <rPh sb="4" eb="5">
      <t>ラン</t>
    </rPh>
    <phoneticPr fontId="24"/>
  </si>
  <si>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83"/>
  </si>
  <si>
    <t>（例：令和６年４月における勤続年数７年以上の者とは、令和６年３月３１日時点で勤続年数７年以上の者。）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4"/>
  </si>
  <si>
    <t>小規模多機能型居宅介護</t>
  </si>
  <si>
    <t>3　地域密着型介護老人福祉施設</t>
    <rPh sb="2" eb="4">
      <t>チイキ</t>
    </rPh>
    <rPh sb="4" eb="7">
      <t>ミッチャクガタ</t>
    </rPh>
    <rPh sb="7" eb="9">
      <t>カイゴ</t>
    </rPh>
    <rPh sb="9" eb="11">
      <t>ロウジン</t>
    </rPh>
    <rPh sb="11" eb="13">
      <t>フクシ</t>
    </rPh>
    <rPh sb="13" eb="15">
      <t>シセツ</t>
    </rPh>
    <phoneticPr fontId="24"/>
  </si>
  <si>
    <t>2　介護老人保健施設</t>
    <rPh sb="2" eb="4">
      <t>カイゴ</t>
    </rPh>
    <rPh sb="4" eb="6">
      <t>ロウジン</t>
    </rPh>
    <rPh sb="6" eb="8">
      <t>ホケン</t>
    </rPh>
    <rPh sb="8" eb="10">
      <t>シセツ</t>
    </rPh>
    <phoneticPr fontId="24"/>
  </si>
  <si>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4"/>
  </si>
  <si>
    <t>６月</t>
  </si>
  <si>
    <t>９月</t>
  </si>
  <si>
    <t>(10)</t>
  </si>
  <si>
    <t>１２月</t>
  </si>
  <si>
    <t>備考　１　この表は、事業所所在地以外の場所で一部事業を実施する出張所等がある場合について記載することとし、複数出張所等を有する場合は出張所ごとに提出してください。</t>
  </si>
  <si>
    <t>７ 加算Ⅰ</t>
  </si>
  <si>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4"/>
  </si>
  <si>
    <t>氏　名</t>
    <rPh sb="0" eb="1">
      <t>シ</t>
    </rPh>
    <rPh sb="2" eb="3">
      <t>メイ</t>
    </rPh>
    <phoneticPr fontId="24"/>
  </si>
  <si>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4"/>
  </si>
  <si>
    <t>４月の常勤換算数</t>
  </si>
  <si>
    <t>６月の常勤換算数</t>
  </si>
  <si>
    <t>加算算定開始する月の分を予定で記載し提出</t>
    <rPh sb="0" eb="2">
      <t>カサン</t>
    </rPh>
    <rPh sb="2" eb="4">
      <t>サンテイ</t>
    </rPh>
    <rPh sb="4" eb="6">
      <t>カイシ</t>
    </rPh>
    <rPh sb="8" eb="9">
      <t>ツキ</t>
    </rPh>
    <rPh sb="10" eb="11">
      <t>ブン</t>
    </rPh>
    <rPh sb="12" eb="14">
      <t>ヨテイ</t>
    </rPh>
    <rPh sb="15" eb="17">
      <t>キサイ</t>
    </rPh>
    <rPh sb="18" eb="20">
      <t>テイシュツ</t>
    </rPh>
    <phoneticPr fontId="24"/>
  </si>
  <si>
    <t>９月の常勤換算数</t>
  </si>
  <si>
    <t>特記事項</t>
  </si>
  <si>
    <t>10月の常勤換算数</t>
  </si>
  <si>
    <t>サービス提供体制強化加算に関する確認書＜参考様式３＞</t>
    <rPh sb="16" eb="19">
      <t>カクニンショ</t>
    </rPh>
    <rPh sb="20" eb="22">
      <t>サンコウ</t>
    </rPh>
    <rPh sb="22" eb="24">
      <t>ヨウシキ</t>
    </rPh>
    <phoneticPr fontId="24"/>
  </si>
  <si>
    <t>11月の常勤換算数</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</si>
  <si>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</si>
  <si>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12月の常勤換算数</t>
  </si>
  <si>
    <t>１月の常勤換算数</t>
  </si>
  <si>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4"/>
  </si>
  <si>
    <t>生活相談員</t>
    <rPh sb="0" eb="5">
      <t>セイカツソウダンイン</t>
    </rPh>
    <phoneticPr fontId="24"/>
  </si>
  <si>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4"/>
  </si>
  <si>
    <t>（例）年間研修計画書等</t>
  </si>
  <si>
    <t>従業者の勤務の体制及び勤務形態一覧表　</t>
  </si>
  <si>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4"/>
  </si>
  <si>
    <t>生活相談員</t>
    <rPh sb="0" eb="2">
      <t>セイカツ</t>
    </rPh>
    <rPh sb="2" eb="5">
      <t>ソウダンイン</t>
    </rPh>
    <phoneticPr fontId="24"/>
  </si>
  <si>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4"/>
  </si>
  <si>
    <t>５月の常勤換算数</t>
    <rPh sb="1" eb="2">
      <t>ガツ</t>
    </rPh>
    <rPh sb="3" eb="5">
      <t>ジョウキン</t>
    </rPh>
    <rPh sb="5" eb="7">
      <t>カンサン</t>
    </rPh>
    <rPh sb="7" eb="8">
      <t>スウ</t>
    </rPh>
    <phoneticPr fontId="24"/>
  </si>
  <si>
    <t>７月の常勤換算数</t>
    <rPh sb="1" eb="2">
      <t>ガツ</t>
    </rPh>
    <rPh sb="3" eb="5">
      <t>ジョウキン</t>
    </rPh>
    <rPh sb="5" eb="7">
      <t>カンサン</t>
    </rPh>
    <rPh sb="7" eb="8">
      <t>スウ</t>
    </rPh>
    <phoneticPr fontId="24"/>
  </si>
  <si>
    <t>８月の常勤換算数</t>
    <rPh sb="1" eb="2">
      <t>ガツ</t>
    </rPh>
    <rPh sb="3" eb="5">
      <t>ジョウキン</t>
    </rPh>
    <rPh sb="5" eb="7">
      <t>カンサン</t>
    </rPh>
    <rPh sb="7" eb="8">
      <t>スウ</t>
    </rPh>
    <phoneticPr fontId="24"/>
  </si>
  <si>
    <t xml:space="preserve"> （参考）</t>
    <rPh sb="2" eb="4">
      <t>サンコウ</t>
    </rPh>
    <phoneticPr fontId="24"/>
  </si>
  <si>
    <t>感染症又は災害の発生を理由とする利用者数の減少が一定以上生じている場合の対応</t>
  </si>
  <si>
    <t>１月の常勤換算数</t>
    <rPh sb="1" eb="2">
      <t>ガツ</t>
    </rPh>
    <rPh sb="3" eb="5">
      <t>ジョウキン</t>
    </rPh>
    <rPh sb="5" eb="7">
      <t>カンサン</t>
    </rPh>
    <rPh sb="7" eb="8">
      <t>スウ</t>
    </rPh>
    <phoneticPr fontId="24"/>
  </si>
  <si>
    <t>主たる事業所・施設の所在地</t>
  </si>
  <si>
    <t>２月の常勤換算数</t>
    <rPh sb="1" eb="2">
      <t>ガツ</t>
    </rPh>
    <rPh sb="3" eb="5">
      <t>ジョウキン</t>
    </rPh>
    <rPh sb="5" eb="7">
      <t>カンサン</t>
    </rPh>
    <rPh sb="7" eb="8">
      <t>スウ</t>
    </rPh>
    <phoneticPr fontId="24"/>
  </si>
  <si>
    <t>休日</t>
    <rPh sb="0" eb="2">
      <t>キュウジツ</t>
    </rPh>
    <phoneticPr fontId="24"/>
  </si>
  <si>
    <t>勤続年数７年以上の者の割合</t>
    <rPh sb="0" eb="2">
      <t>キンゾク</t>
    </rPh>
    <rPh sb="2" eb="4">
      <t>ネンスウ</t>
    </rPh>
    <rPh sb="5" eb="8">
      <t>ネンイジョウ</t>
    </rPh>
    <rPh sb="9" eb="10">
      <t>モノ</t>
    </rPh>
    <rPh sb="11" eb="13">
      <t>ワリアイ</t>
    </rPh>
    <phoneticPr fontId="24"/>
  </si>
  <si>
    <t>事 業 所 番 号</t>
  </si>
  <si>
    <t>≪要 提出≫</t>
    <rPh sb="1" eb="2">
      <t>ヨウ</t>
    </rPh>
    <rPh sb="3" eb="5">
      <t>テイシュツ</t>
    </rPh>
    <phoneticPr fontId="24"/>
  </si>
  <si>
    <t>提供サービス</t>
  </si>
  <si>
    <t>人員配置区分</t>
  </si>
  <si>
    <t>割 引</t>
  </si>
  <si>
    <t>各サービス共通</t>
  </si>
  <si>
    <t>地域区分</t>
  </si>
  <si>
    <t>１　１級地</t>
  </si>
  <si>
    <t>従業者の勤務の体制及び勤務形態一覧表
＜標準様式１＞</t>
  </si>
  <si>
    <t>６　２級地</t>
  </si>
  <si>
    <t>z</t>
  </si>
  <si>
    <t>２　４級地</t>
  </si>
  <si>
    <t>科学的介護推進体制加算</t>
    <rPh sb="0" eb="3">
      <t>カガクテキ</t>
    </rPh>
    <rPh sb="3" eb="5">
      <t>カイゴ</t>
    </rPh>
    <rPh sb="5" eb="7">
      <t>スイシン</t>
    </rPh>
    <rPh sb="7" eb="9">
      <t>タイセイ</t>
    </rPh>
    <rPh sb="9" eb="11">
      <t>カサン</t>
    </rPh>
    <phoneticPr fontId="24"/>
  </si>
  <si>
    <t>入浴介助加算</t>
  </si>
  <si>
    <t>４　６級地</t>
  </si>
  <si>
    <t>※　要件を満たすことが分かる根拠書類を準備し、指定権者からの求めがあった場合には、速やかに提出してください。</t>
    <rPh sb="16" eb="18">
      <t>ショルイ</t>
    </rPh>
    <phoneticPr fontId="24"/>
  </si>
  <si>
    <t>９　７級地</t>
  </si>
  <si>
    <t>５　その他</t>
  </si>
  <si>
    <t>１ なし</t>
  </si>
  <si>
    <t>事業所・施設の名称</t>
  </si>
  <si>
    <t>l</t>
  </si>
  <si>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4"/>
  </si>
  <si>
    <t>１　なし</t>
  </si>
  <si>
    <t>高齢者虐待防止措置実施の有無</t>
  </si>
  <si>
    <t>始業時刻</t>
    <rPh sb="0" eb="2">
      <t>シギョウ</t>
    </rPh>
    <rPh sb="2" eb="4">
      <t>ジコク</t>
    </rPh>
    <phoneticPr fontId="24"/>
  </si>
  <si>
    <t>業務継続計画策定の有無</t>
  </si>
  <si>
    <t>3週目</t>
    <rPh sb="1" eb="2">
      <t>シュウ</t>
    </rPh>
    <rPh sb="2" eb="3">
      <t>メ</t>
    </rPh>
    <phoneticPr fontId="24"/>
  </si>
  <si>
    <t>時間延長サービス体制</t>
  </si>
  <si>
    <t>(14) サービス提供時間内の勤務延時間数</t>
  </si>
  <si>
    <t>6　認知症対応型通所介護</t>
    <rPh sb="2" eb="8">
      <t>ニンチショウタイオウガタ</t>
    </rPh>
    <rPh sb="8" eb="12">
      <t>ツウショカイゴ</t>
    </rPh>
    <phoneticPr fontId="24"/>
  </si>
  <si>
    <t>１ 対応不可</t>
    <rPh sb="2" eb="4">
      <t>タイオウ</t>
    </rPh>
    <rPh sb="4" eb="6">
      <t>フカ</t>
    </rPh>
    <phoneticPr fontId="24"/>
  </si>
  <si>
    <t>２ 対応可</t>
  </si>
  <si>
    <t>３ 加算Ⅱ</t>
  </si>
  <si>
    <t>認知症対応型通所介護</t>
  </si>
  <si>
    <t>１　単独型</t>
  </si>
  <si>
    <t>３ 加算Ⅰ</t>
  </si>
  <si>
    <t>３　共用型</t>
  </si>
  <si>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</si>
  <si>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4"/>
  </si>
  <si>
    <t>６ 加算Ⅲ</t>
  </si>
  <si>
    <t>社会福祉主事任用資格</t>
  </si>
  <si>
    <t>通所介護</t>
  </si>
  <si>
    <t xml:space="preserve"> 当該欄を適宜補正して、すべての出張所等の状況について記載してください。</t>
  </si>
  <si>
    <r>
      <t>介 護 給 付 費 算 定 に 係 る 体 制 等 状 況 一 覧 表</t>
    </r>
    <r>
      <rPr>
        <sz val="14"/>
        <color auto="1"/>
        <rFont val="HGSｺﾞｼｯｸM"/>
      </rPr>
      <t>（主たる事業所の所在地以外の場所で一部実施する場合の出張所等の状況）</t>
    </r>
  </si>
  <si>
    <t>　　  ※ 指定基準の確認に際しては、４週分の入力で差し支えありません。</t>
  </si>
  <si>
    <t>(</t>
  </si>
  <si>
    <t>事業所名（</t>
    <rPh sb="0" eb="3">
      <t>ジギョウショ</t>
    </rPh>
    <rPh sb="3" eb="4">
      <t>メイ</t>
    </rPh>
    <phoneticPr fontId="24"/>
  </si>
  <si>
    <t>f</t>
  </si>
  <si>
    <t>(2)</t>
  </si>
  <si>
    <t>予定</t>
  </si>
  <si>
    <t>時間/週</t>
    <rPh sb="0" eb="2">
      <t>ジカン</t>
    </rPh>
    <rPh sb="3" eb="4">
      <t>シュウ</t>
    </rPh>
    <phoneticPr fontId="24"/>
  </si>
  <si>
    <t>時間/月</t>
    <rPh sb="0" eb="2">
      <t>ジカン</t>
    </rPh>
    <rPh sb="3" eb="4">
      <t>ツキ</t>
    </rPh>
    <phoneticPr fontId="24"/>
  </si>
  <si>
    <t>(4) 事業所全体のサービス提供単位数</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</si>
  <si>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4"/>
  </si>
  <si>
    <t>単位</t>
    <rPh sb="0" eb="2">
      <t>タンイ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</si>
  <si>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</si>
  <si>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 xml:space="preserve">(5) 当該サービス提供単位のサービス提供時間 </t>
    <rPh sb="4" eb="6">
      <t>トウガイ</t>
    </rPh>
    <rPh sb="10" eb="12">
      <t>テイキョウ</t>
    </rPh>
    <rPh sb="12" eb="14">
      <t>タンイ</t>
    </rPh>
    <rPh sb="19" eb="21">
      <t>テイキョウ</t>
    </rPh>
    <rPh sb="21" eb="23">
      <t>ジカン</t>
    </rPh>
    <phoneticPr fontId="24"/>
  </si>
  <si>
    <t>（計</t>
    <rPh sb="1" eb="2">
      <t>ケイ</t>
    </rPh>
    <phoneticPr fontId="24"/>
  </si>
  <si>
    <t>時間）</t>
    <rPh sb="0" eb="2">
      <t>ジカン</t>
    </rPh>
    <phoneticPr fontId="24"/>
  </si>
  <si>
    <t>従業者の勤務の体制及び勤務形態一覧表＜標準様式１＞</t>
  </si>
  <si>
    <t>(6) 
職種</t>
  </si>
  <si>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</si>
  <si>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</si>
  <si>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4"/>
  </si>
  <si>
    <t>g</t>
  </si>
  <si>
    <t>5週目</t>
    <rPh sb="1" eb="2">
      <t>シュウ</t>
    </rPh>
    <rPh sb="2" eb="3">
      <t>メ</t>
    </rPh>
    <phoneticPr fontId="24"/>
  </si>
  <si>
    <t>開始時刻</t>
    <rPh sb="0" eb="2">
      <t>カイシ</t>
    </rPh>
    <rPh sb="2" eb="4">
      <t>ジコク</t>
    </rPh>
    <phoneticPr fontId="24"/>
  </si>
  <si>
    <t>シフト記号</t>
  </si>
  <si>
    <t>勤務時間数</t>
    <rPh sb="0" eb="2">
      <t>キンム</t>
    </rPh>
    <rPh sb="2" eb="4">
      <t>ジカン</t>
    </rPh>
    <rPh sb="4" eb="5">
      <t>スウ</t>
    </rPh>
    <phoneticPr fontId="24"/>
  </si>
  <si>
    <t>介護職員</t>
    <rPh sb="0" eb="2">
      <t>カイゴ</t>
    </rPh>
    <rPh sb="2" eb="4">
      <t>ショクイン</t>
    </rPh>
    <phoneticPr fontId="24"/>
  </si>
  <si>
    <r>
      <rPr>
        <sz val="11"/>
        <color auto="1"/>
        <rFont val="DejaVu Sans"/>
      </rPr>
      <t>指定</t>
    </r>
    <r>
      <rPr>
        <sz val="11"/>
        <color auto="1"/>
        <rFont val="HGSｺﾞｼｯｸM"/>
      </rPr>
      <t>(</t>
    </r>
    <r>
      <rPr>
        <sz val="11"/>
        <color auto="1"/>
        <rFont val="DejaVu Sans"/>
      </rPr>
      <t>許可</t>
    </r>
    <r>
      <rPr>
        <sz val="11"/>
        <color auto="1"/>
        <rFont val="HGSｺﾞｼｯｸM"/>
      </rPr>
      <t>)</t>
    </r>
  </si>
  <si>
    <t>（参考）
(17) 1日の職種別人員内訳</t>
    <rPh sb="1" eb="3">
      <t>サンコウ</t>
    </rPh>
    <rPh sb="11" eb="12">
      <t>ニチ</t>
    </rPh>
    <rPh sb="13" eb="16">
      <t>ショクシュベツ</t>
    </rPh>
    <rPh sb="16" eb="17">
      <t>ニン</t>
    </rPh>
    <rPh sb="17" eb="18">
      <t>イン</t>
    </rPh>
    <rPh sb="18" eb="19">
      <t>ウチ</t>
    </rPh>
    <rPh sb="19" eb="20">
      <t>ヤク</t>
    </rPh>
    <phoneticPr fontId="24"/>
  </si>
  <si>
    <t>機能訓練指導員</t>
    <rPh sb="0" eb="2">
      <t>キノウ</t>
    </rPh>
    <rPh sb="2" eb="4">
      <t>クンレン</t>
    </rPh>
    <rPh sb="4" eb="7">
      <t>シドウイン</t>
    </rPh>
    <phoneticPr fontId="24"/>
  </si>
  <si>
    <t>このことについて、関係書類を添えて次のとおり届出します。</t>
  </si>
  <si>
    <t>■シフト記号表（勤務時間帯）</t>
    <rPh sb="4" eb="6">
      <t>キゴウ</t>
    </rPh>
    <rPh sb="6" eb="7">
      <t>ヒョウ</t>
    </rPh>
    <rPh sb="8" eb="10">
      <t>キンム</t>
    </rPh>
    <rPh sb="10" eb="13">
      <t>ジカンタイ</t>
    </rPh>
    <phoneticPr fontId="24"/>
  </si>
  <si>
    <t>サービス提供時間</t>
    <rPh sb="4" eb="6">
      <t>テイキョウ</t>
    </rPh>
    <rPh sb="6" eb="8">
      <t>ジカン</t>
    </rPh>
    <phoneticPr fontId="24"/>
  </si>
  <si>
    <t>サービス提供時間内の勤務時間</t>
    <rPh sb="4" eb="6">
      <t>テイキョウ</t>
    </rPh>
    <rPh sb="6" eb="8">
      <t>ジカン</t>
    </rPh>
    <rPh sb="8" eb="9">
      <t>ナイ</t>
    </rPh>
    <rPh sb="10" eb="12">
      <t>キンム</t>
    </rPh>
    <rPh sb="12" eb="14">
      <t>ジカン</t>
    </rPh>
    <phoneticPr fontId="24"/>
  </si>
  <si>
    <t>（</t>
  </si>
  <si>
    <t>h</t>
  </si>
  <si>
    <t>j</t>
  </si>
  <si>
    <t>q</t>
  </si>
  <si>
    <t>r</t>
  </si>
  <si>
    <t>介護予防認知症対応型通所介護</t>
  </si>
  <si>
    <t>s</t>
  </si>
  <si>
    <t>u</t>
  </si>
  <si>
    <t>v</t>
  </si>
  <si>
    <t>y</t>
  </si>
  <si>
    <t>実施
事業</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</si>
  <si>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4"/>
  </si>
  <si>
    <t>・シフト記号が足りない場合は、適宜、行を追加してください。</t>
    <rPh sb="4" eb="6">
      <t>キゴウ</t>
    </rPh>
    <rPh sb="7" eb="8">
      <t>タ</t>
    </rPh>
    <rPh sb="11" eb="13">
      <t>バアイ</t>
    </rPh>
    <rPh sb="15" eb="17">
      <t>テキギ</t>
    </rPh>
    <rPh sb="18" eb="19">
      <t>ギョウ</t>
    </rPh>
    <rPh sb="20" eb="22">
      <t>ツイカ</t>
    </rPh>
    <phoneticPr fontId="24"/>
  </si>
  <si>
    <t>管理者</t>
    <rPh sb="0" eb="3">
      <t>カンリシャ</t>
    </rPh>
    <phoneticPr fontId="24"/>
  </si>
  <si>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4"/>
  </si>
  <si>
    <t>厚労　太郎</t>
    <rPh sb="0" eb="2">
      <t>コウロウ</t>
    </rPh>
    <rPh sb="3" eb="5">
      <t>タロウ</t>
    </rPh>
    <phoneticPr fontId="24"/>
  </si>
  <si>
    <t>○○　B子</t>
    <rPh sb="4" eb="5">
      <t>コ</t>
    </rPh>
    <phoneticPr fontId="24"/>
  </si>
  <si>
    <t>機能訓練指導員、介護職員</t>
    <rPh sb="0" eb="2">
      <t>キノウ</t>
    </rPh>
    <rPh sb="2" eb="4">
      <t>クンレン</t>
    </rPh>
    <rPh sb="4" eb="7">
      <t>シドウイン</t>
    </rPh>
    <rPh sb="8" eb="10">
      <t>カイゴ</t>
    </rPh>
    <rPh sb="10" eb="12">
      <t>ショクイン</t>
    </rPh>
    <phoneticPr fontId="24"/>
  </si>
  <si>
    <t>D</t>
  </si>
  <si>
    <t>【自治体の皆様へ】</t>
    <rPh sb="1" eb="4">
      <t>ジチタイ</t>
    </rPh>
    <rPh sb="5" eb="7">
      <t>ミナサマ</t>
    </rPh>
    <phoneticPr fontId="24"/>
  </si>
  <si>
    <t>准看護師</t>
    <rPh sb="0" eb="4">
      <t>ジュンカンゴシ</t>
    </rPh>
    <phoneticPr fontId="24"/>
  </si>
  <si>
    <t>ー</t>
  </si>
  <si>
    <t>認知症対応型通所介護計画の中に記載しない場合は、多職種との連携が確認できる計画書等(印鑑又はサインする欄があるもの)を添付</t>
    <rPh sb="0" eb="3">
      <t>ニンチショウ</t>
    </rPh>
    <rPh sb="3" eb="6">
      <t>タイオウガタ</t>
    </rPh>
    <rPh sb="6" eb="8">
      <t>ツウショ</t>
    </rPh>
    <rPh sb="8" eb="10">
      <t>カイゴ</t>
    </rPh>
    <rPh sb="10" eb="12">
      <t>ケイカク</t>
    </rPh>
    <rPh sb="13" eb="14">
      <t>ナカ</t>
    </rPh>
    <rPh sb="15" eb="17">
      <t>キサイ</t>
    </rPh>
    <rPh sb="20" eb="22">
      <t>バアイ</t>
    </rPh>
    <rPh sb="24" eb="27">
      <t>タショクシュ</t>
    </rPh>
    <rPh sb="29" eb="31">
      <t>レンケイ</t>
    </rPh>
    <rPh sb="32" eb="34">
      <t>カクニン</t>
    </rPh>
    <rPh sb="37" eb="41">
      <t>ケイカクショトウ</t>
    </rPh>
    <rPh sb="42" eb="45">
      <t>インカンマタ</t>
    </rPh>
    <rPh sb="51" eb="52">
      <t>ラン</t>
    </rPh>
    <rPh sb="59" eb="61">
      <t>テンプ</t>
    </rPh>
    <phoneticPr fontId="24"/>
  </si>
  <si>
    <t>○○　C男</t>
  </si>
  <si>
    <t>療養通所介護</t>
  </si>
  <si>
    <t>看護職員、機能訓練指導員</t>
    <rPh sb="0" eb="2">
      <t>カンゴ</t>
    </rPh>
    <rPh sb="2" eb="4">
      <t>ショクイン</t>
    </rPh>
    <rPh sb="5" eb="7">
      <t>キノウ</t>
    </rPh>
    <rPh sb="7" eb="9">
      <t>クンレン</t>
    </rPh>
    <rPh sb="9" eb="12">
      <t>シドウイン</t>
    </rPh>
    <phoneticPr fontId="24"/>
  </si>
  <si>
    <t>≪提出不要≫</t>
    <rPh sb="1" eb="3">
      <t>テイシュツ</t>
    </rPh>
    <rPh sb="3" eb="5">
      <t>フヨウ</t>
    </rPh>
    <phoneticPr fontId="24"/>
  </si>
  <si>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4"/>
  </si>
  <si>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</si>
  <si>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</si>
  <si>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</si>
  <si>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</si>
  <si>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</si>
  <si>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</si>
  <si>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（例）毎日　午後2時から午後4時まで</t>
    <rPh sb="1" eb="2">
      <t>レイ</t>
    </rPh>
    <rPh sb="3" eb="5">
      <t>マイニチ</t>
    </rPh>
    <rPh sb="6" eb="8">
      <t>ゴゴ</t>
    </rPh>
    <rPh sb="9" eb="10">
      <t>ジ</t>
    </rPh>
    <rPh sb="12" eb="14">
      <t>ゴゴ</t>
    </rPh>
    <rPh sb="15" eb="16">
      <t>ジ</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</si>
  <si>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</si>
  <si>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</si>
  <si>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4"/>
  </si>
  <si>
    <t>職種名</t>
    <rPh sb="0" eb="2">
      <t>ショクシュ</t>
    </rPh>
    <rPh sb="2" eb="3">
      <t>メイ</t>
    </rPh>
    <phoneticPr fontId="24"/>
  </si>
  <si>
    <r>
      <rPr>
        <sz val="11"/>
        <color auto="1"/>
        <rFont val="DejaVu Sans"/>
      </rPr>
      <t>異動</t>
    </r>
    <r>
      <rPr>
        <sz val="11"/>
        <color auto="1"/>
        <rFont val="HGSｺﾞｼｯｸM"/>
      </rPr>
      <t>(</t>
    </r>
    <r>
      <rPr>
        <sz val="11"/>
        <color auto="1"/>
        <rFont val="DejaVu Sans"/>
      </rPr>
      <t>予定</t>
    </r>
    <r>
      <rPr>
        <sz val="11"/>
        <color auto="1"/>
        <rFont val="HGSｺﾞｼｯｸM"/>
      </rPr>
      <t>)</t>
    </r>
  </si>
  <si>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4"/>
  </si>
  <si>
    <t>介護給付費算定に係る体制等に関する届出書</t>
  </si>
  <si>
    <r>
      <rPr>
        <sz val="11"/>
        <color auto="1"/>
        <rFont val="DejaVu Sans"/>
      </rPr>
      <t>　</t>
    </r>
    <r>
      <rPr>
        <sz val="11"/>
        <color auto="1"/>
        <rFont val="HGSｺﾞｼｯｸM"/>
      </rPr>
      <t>(</t>
    </r>
    <r>
      <rPr>
        <sz val="11"/>
        <color auto="1"/>
        <rFont val="DejaVu Sans"/>
      </rPr>
      <t>郵便番号　　―　　　</t>
    </r>
    <r>
      <rPr>
        <sz val="11"/>
        <color auto="1"/>
        <rFont val="HGSｺﾞｼｯｸM"/>
      </rPr>
      <t>)</t>
    </r>
  </si>
  <si>
    <t>区分</t>
    <rPh sb="0" eb="2">
      <t>クブン</t>
    </rPh>
    <phoneticPr fontId="24"/>
  </si>
  <si>
    <t>常勤で専従</t>
    <rPh sb="0" eb="2">
      <t>ジョウキン</t>
    </rPh>
    <rPh sb="3" eb="5">
      <t>センジュウ</t>
    </rPh>
    <phoneticPr fontId="24"/>
  </si>
  <si>
    <t>主たる事業所の所在地以外の場所で一部実施する場合の出張所等の所在地</t>
  </si>
  <si>
    <t>常勤で兼務</t>
    <rPh sb="0" eb="2">
      <t>ジョウキン</t>
    </rPh>
    <rPh sb="3" eb="5">
      <t>ケンム</t>
    </rPh>
    <phoneticPr fontId="24"/>
  </si>
  <si>
    <t>非常勤で専従</t>
    <rPh sb="0" eb="3">
      <t>ヒジョウキン</t>
    </rPh>
    <rPh sb="4" eb="6">
      <t>センジュウ</t>
    </rPh>
    <phoneticPr fontId="24"/>
  </si>
  <si>
    <t>非常勤で兼務</t>
    <rPh sb="0" eb="1">
      <t>ヒ</t>
    </rPh>
    <rPh sb="1" eb="3">
      <t>ジョウキン</t>
    </rPh>
    <rPh sb="4" eb="6">
      <t>ケンム</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</si>
  <si>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</si>
  <si>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</si>
  <si>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t>　(9) 従業者の氏名を記入してください。</t>
    <rPh sb="5" eb="8">
      <t>ジュウギョウシャ</t>
    </rPh>
    <rPh sb="9" eb="11">
      <t>シメイ</t>
    </rPh>
    <rPh sb="12" eb="14">
      <t>キニュウ</t>
    </rPh>
    <phoneticPr fontId="2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</si>
  <si>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4"/>
  </si>
  <si>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</si>
  <si>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4"/>
  </si>
  <si>
    <t>　2　適用開始年月日</t>
    <rPh sb="3" eb="5">
      <t>テキヨウ</t>
    </rPh>
    <rPh sb="5" eb="7">
      <t>カイシ</t>
    </rPh>
    <rPh sb="7" eb="10">
      <t>ネンガッピ</t>
    </rPh>
    <phoneticPr fontId="2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</si>
  <si>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</si>
  <si>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異動項目</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</si>
  <si>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</si>
  <si>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</si>
  <si>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4"/>
  </si>
  <si>
    <t>１．サービス種別</t>
    <rPh sb="6" eb="8">
      <t>シュベツ</t>
    </rPh>
    <phoneticPr fontId="2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</si>
  <si>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4"/>
  </si>
  <si>
    <t>サービス種別</t>
    <rPh sb="4" eb="6">
      <t>シュベツ</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</si>
  <si>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</si>
  <si>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4"/>
  </si>
  <si>
    <t>２．職種名・資格名称</t>
    <rPh sb="2" eb="4">
      <t>ショクシュ</t>
    </rPh>
    <rPh sb="4" eb="5">
      <t>メイ</t>
    </rPh>
    <rPh sb="6" eb="8">
      <t>シカク</t>
    </rPh>
    <rPh sb="8" eb="10">
      <t>メイショウ</t>
    </rPh>
    <phoneticPr fontId="24"/>
  </si>
  <si>
    <t>資格</t>
    <rPh sb="0" eb="2">
      <t>シカク</t>
    </rPh>
    <phoneticPr fontId="24"/>
  </si>
  <si>
    <t>理学療法士</t>
    <rPh sb="0" eb="2">
      <t>リガク</t>
    </rPh>
    <rPh sb="2" eb="5">
      <t>リョウホウシ</t>
    </rPh>
    <phoneticPr fontId="24"/>
  </si>
  <si>
    <t>作業療法士</t>
    <rPh sb="0" eb="2">
      <t>サギョウ</t>
    </rPh>
    <rPh sb="2" eb="5">
      <t>リョウホウシ</t>
    </rPh>
    <phoneticPr fontId="24"/>
  </si>
  <si>
    <t>精神保健福祉士</t>
    <rPh sb="0" eb="2">
      <t>セイシン</t>
    </rPh>
    <rPh sb="2" eb="4">
      <t>ホケン</t>
    </rPh>
    <rPh sb="4" eb="7">
      <t>フクシシ</t>
    </rPh>
    <phoneticPr fontId="24"/>
  </si>
  <si>
    <t>言語聴覚士</t>
    <rPh sb="0" eb="2">
      <t>ゲンゴ</t>
    </rPh>
    <rPh sb="2" eb="5">
      <t>チョウカクシ</t>
    </rPh>
    <phoneticPr fontId="24"/>
  </si>
  <si>
    <t>柔道整復師</t>
    <rPh sb="0" eb="2">
      <t>ジュウドウ</t>
    </rPh>
    <rPh sb="2" eb="5">
      <t>セイフクシ</t>
    </rPh>
    <phoneticPr fontId="24"/>
  </si>
  <si>
    <t>あん摩マッサージ指圧師</t>
    <rPh sb="2" eb="3">
      <t>マ</t>
    </rPh>
    <rPh sb="8" eb="11">
      <t>シアツシ</t>
    </rPh>
    <phoneticPr fontId="24"/>
  </si>
  <si>
    <t>はり師</t>
    <rPh sb="2" eb="3">
      <t>シ</t>
    </rPh>
    <phoneticPr fontId="24"/>
  </si>
  <si>
    <t>きゅう師</t>
    <rPh sb="3" eb="4">
      <t>シ</t>
    </rPh>
    <phoneticPr fontId="24"/>
  </si>
  <si>
    <t>「有限会社」等の別を記入してください。</t>
  </si>
  <si>
    <t>※ INDIRECT関数使用のため、以下のとおりセルに「名前の定義」をしています。</t>
    <rPh sb="10" eb="12">
      <t>カンスウ</t>
    </rPh>
    <rPh sb="12" eb="14">
      <t>シヨウ</t>
    </rPh>
    <rPh sb="18" eb="20">
      <t>イカ</t>
    </rPh>
    <rPh sb="28" eb="30">
      <t>ナマエ</t>
    </rPh>
    <rPh sb="31" eb="33">
      <t>テイギ</t>
    </rPh>
    <phoneticPr fontId="24"/>
  </si>
  <si>
    <t>　C12～L12・・・「職種」</t>
    <rPh sb="12" eb="14">
      <t>ショクシュ</t>
    </rPh>
    <phoneticPr fontId="24"/>
  </si>
  <si>
    <t>　C列・・・「管理者」</t>
    <rPh sb="2" eb="3">
      <t>レツ</t>
    </rPh>
    <rPh sb="7" eb="10">
      <t>カンリシャ</t>
    </rPh>
    <phoneticPr fontId="24"/>
  </si>
  <si>
    <t>　D列・・・「生活相談員」</t>
    <rPh sb="2" eb="3">
      <t>レツ</t>
    </rPh>
    <rPh sb="7" eb="9">
      <t>セイカツ</t>
    </rPh>
    <rPh sb="9" eb="12">
      <t>ソウダンイン</t>
    </rPh>
    <phoneticPr fontId="24"/>
  </si>
  <si>
    <t>　E列・・・「看護職員」</t>
    <rPh sb="2" eb="3">
      <t>レツ</t>
    </rPh>
    <rPh sb="7" eb="9">
      <t>カンゴ</t>
    </rPh>
    <rPh sb="9" eb="11">
      <t>ショクイン</t>
    </rPh>
    <phoneticPr fontId="24"/>
  </si>
  <si>
    <t>　F列・・・「介護職員」</t>
    <rPh sb="2" eb="3">
      <t>レツ</t>
    </rPh>
    <rPh sb="7" eb="9">
      <t>カイゴ</t>
    </rPh>
    <rPh sb="9" eb="11">
      <t>ショクイン</t>
    </rPh>
    <phoneticPr fontId="24"/>
  </si>
  <si>
    <t>　G列・・・「機能訓練指導員」</t>
    <rPh sb="2" eb="3">
      <t>レツ</t>
    </rPh>
    <rPh sb="7" eb="9">
      <t>キノウ</t>
    </rPh>
    <rPh sb="9" eb="11">
      <t>クンレン</t>
    </rPh>
    <rPh sb="11" eb="14">
      <t>シドウイン</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</si>
  <si>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</si>
  <si>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</si>
  <si>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</si>
  <si>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</si>
  <si>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「主たる事業所の所在地以外の場所で一部実施する場合の出張所等の所在地」について、複数の出張所等を有する場合は、</t>
  </si>
  <si>
    <t>　・「名前」に職種名を入力</t>
    <rPh sb="3" eb="5">
      <t>ナマエ</t>
    </rPh>
    <rPh sb="7" eb="9">
      <t>ショクシュ</t>
    </rPh>
    <rPh sb="9" eb="10">
      <t>メイ</t>
    </rPh>
    <rPh sb="11" eb="13">
      <t>ニュウリョク</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</si>
  <si>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</si>
  <si>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</si>
  <si>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フリガナ</t>
  </si>
  <si>
    <t>主たる事務所の所在地</t>
  </si>
  <si>
    <t>法人所轄庁</t>
  </si>
  <si>
    <t>異動等の区分</t>
  </si>
  <si>
    <t>関係書類</t>
  </si>
  <si>
    <r>
      <rPr>
        <sz val="11"/>
        <color auto="1"/>
        <rFont val="HGSｺﾞｼｯｸM"/>
      </rPr>
      <t>(</t>
    </r>
    <r>
      <rPr>
        <sz val="11"/>
        <color auto="1"/>
        <rFont val="DejaVu Sans"/>
      </rPr>
      <t>市町村記載</t>
    </r>
    <r>
      <rPr>
        <sz val="11"/>
        <color auto="1"/>
        <rFont val="HGSｺﾞｼｯｸM"/>
      </rPr>
      <t>)</t>
    </r>
  </si>
  <si>
    <t>受け入れた若年性認知症利用者（入所者・患者）ごとに個別の担当者を定めているか。</t>
    <rPh sb="0" eb="1">
      <t>ウ</t>
    </rPh>
    <rPh sb="2" eb="3">
      <t>イ</t>
    </rPh>
    <rPh sb="5" eb="7">
      <t>ジャクネン</t>
    </rPh>
    <rPh sb="7" eb="8">
      <t>セイ</t>
    </rPh>
    <rPh sb="8" eb="11">
      <t>ニンチショウ</t>
    </rPh>
    <rPh sb="11" eb="14">
      <t>リヨウシャ</t>
    </rPh>
    <rPh sb="15" eb="18">
      <t>ニュウショシャ</t>
    </rPh>
    <rPh sb="19" eb="21">
      <t>カンジャ</t>
    </rPh>
    <rPh sb="25" eb="27">
      <t>コベツ</t>
    </rPh>
    <rPh sb="28" eb="31">
      <t>タントウシャ</t>
    </rPh>
    <rPh sb="32" eb="33">
      <t>サダ</t>
    </rPh>
    <phoneticPr fontId="24"/>
  </si>
  <si>
    <t>Ⅰ→７０％以上又は
勤続年数１０年以上介護福祉士２５％以Ⅱ→５０％以上
Ⅲ→４０％以上</t>
    <rPh sb="7" eb="8">
      <t>マタ</t>
    </rPh>
    <rPh sb="10" eb="12">
      <t>キンゾク</t>
    </rPh>
    <rPh sb="12" eb="14">
      <t>ネンスウ</t>
    </rPh>
    <rPh sb="16" eb="19">
      <t>ネンイジョウ</t>
    </rPh>
    <rPh sb="19" eb="24">
      <t>カイゴフクシシ</t>
    </rPh>
    <rPh sb="27" eb="28">
      <t>イ</t>
    </rPh>
    <rPh sb="41" eb="43">
      <t>イジョウ</t>
    </rPh>
    <phoneticPr fontId="24"/>
  </si>
  <si>
    <t>理学療法士、作業療法士、言語聴覚士、看護師、准看護師、柔道整復師、あん摩マッサージ指圧師、一定の実務経験を有するはり師、きゅう師</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5" eb="47">
      <t>イッテイ</t>
    </rPh>
    <rPh sb="48" eb="50">
      <t>ジツム</t>
    </rPh>
    <rPh sb="50" eb="52">
      <t>ケイケン</t>
    </rPh>
    <rPh sb="53" eb="54">
      <t>ユウ</t>
    </rPh>
    <rPh sb="58" eb="59">
      <t>シ</t>
    </rPh>
    <rPh sb="63" eb="64">
      <t>シ</t>
    </rPh>
    <phoneticPr fontId="24"/>
  </si>
  <si>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4"/>
  </si>
  <si>
    <t>従業者の勤務の体制及び勤務形態一覧表
＜標準様式１＞</t>
    <rPh sb="20" eb="22">
      <t>ヒョウジュン</t>
    </rPh>
    <rPh sb="22" eb="24">
      <t>ヨウシキ</t>
    </rPh>
    <phoneticPr fontId="24"/>
  </si>
  <si>
    <t>4　介護医療院</t>
    <rPh sb="2" eb="4">
      <t>カイゴ</t>
    </rPh>
    <rPh sb="4" eb="6">
      <t>イリョウ</t>
    </rPh>
    <rPh sb="6" eb="7">
      <t>イン</t>
    </rPh>
    <phoneticPr fontId="24"/>
  </si>
  <si>
    <t>7　地域密着型通所介護</t>
    <rPh sb="2" eb="7">
      <t>チイキミッチャクガタ</t>
    </rPh>
    <rPh sb="7" eb="11">
      <t>ツウショカイゴ</t>
    </rPh>
    <phoneticPr fontId="24"/>
  </si>
  <si>
    <t>管理栄養士</t>
    <rPh sb="0" eb="5">
      <t>カンリエイヨウシ</t>
    </rPh>
    <phoneticPr fontId="24"/>
  </si>
  <si>
    <t xml:space="preserve"> その他該当する体制等、割引）を記載してください。</t>
  </si>
  <si>
    <t>２．栄養マネジメント強化加算</t>
    <rPh sb="2" eb="4">
      <t>エイヨウ</t>
    </rPh>
    <rPh sb="10" eb="12">
      <t>キョウカ</t>
    </rPh>
    <rPh sb="12" eb="14">
      <t>カサン</t>
    </rPh>
    <phoneticPr fontId="24"/>
  </si>
  <si>
    <t>→</t>
  </si>
  <si>
    <t>入所者数を
50で除した
数以上</t>
    <rPh sb="0" eb="3">
      <t>ニュウショシャ</t>
    </rPh>
    <rPh sb="3" eb="4">
      <t>スウ</t>
    </rPh>
    <rPh sb="9" eb="10">
      <t>ジョ</t>
    </rPh>
    <rPh sb="13" eb="14">
      <t>カズ</t>
    </rPh>
    <rPh sb="14" eb="16">
      <t>イジョウ</t>
    </rPh>
    <phoneticPr fontId="2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</si>
  <si>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4"/>
  </si>
  <si>
    <t>入浴介助に関する研修を実施、または実施することが分かる資料</t>
  </si>
  <si>
    <t>加算算定開始する月の分を予定で記載し提出</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</si>
  <si>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4"/>
  </si>
  <si>
    <t>自主点検したもの（チェック済）を提出すること</t>
    <rPh sb="0" eb="2">
      <t>ジシュ</t>
    </rPh>
    <rPh sb="2" eb="4">
      <t>テンケン</t>
    </rPh>
    <rPh sb="13" eb="14">
      <t>ズ</t>
    </rPh>
    <rPh sb="16" eb="18">
      <t>テイシュツ</t>
    </rPh>
    <phoneticPr fontId="24"/>
  </si>
  <si>
    <t>看護職員、介護職員の勤務状況がわかるもの</t>
    <rPh sb="0" eb="2">
      <t>カンゴ</t>
    </rPh>
    <rPh sb="2" eb="4">
      <t>ショクイン</t>
    </rPh>
    <rPh sb="5" eb="7">
      <t>カイゴ</t>
    </rPh>
    <rPh sb="7" eb="9">
      <t>ショクイン</t>
    </rPh>
    <rPh sb="10" eb="12">
      <t>キンム</t>
    </rPh>
    <rPh sb="12" eb="14">
      <t>ジョウキョウ</t>
    </rPh>
    <phoneticPr fontId="24"/>
  </si>
  <si>
    <t>＜地域密着型サービス事業者・地域密着型介護予防サービス事業者用・居宅介護支援事業者・介護予防支援事業者用＞</t>
  </si>
  <si>
    <t>令和</t>
  </si>
  <si>
    <t>年</t>
  </si>
  <si>
    <t>日</t>
  </si>
  <si>
    <t>連絡先</t>
  </si>
  <si>
    <t>名　　称</t>
  </si>
  <si>
    <t>（例）10</t>
    <rPh sb="1" eb="2">
      <t>レイ</t>
    </rPh>
    <phoneticPr fontId="24"/>
  </si>
  <si>
    <t>　　　　　県　　　　郡市</t>
  </si>
  <si>
    <r>
      <rPr>
        <sz val="11"/>
        <color auto="1"/>
        <rFont val="DejaVu Sans"/>
      </rPr>
      <t>　</t>
    </r>
    <r>
      <rPr>
        <sz val="11"/>
        <color auto="1"/>
        <rFont val="HGSｺﾞｼｯｸM"/>
      </rPr>
      <t>(</t>
    </r>
    <r>
      <rPr>
        <sz val="11"/>
        <color auto="1"/>
        <rFont val="DejaVu Sans"/>
      </rPr>
      <t>ビルの名称等</t>
    </r>
    <r>
      <rPr>
        <sz val="11"/>
        <color auto="1"/>
        <rFont val="HGSｺﾞｼｯｸM"/>
      </rPr>
      <t>)</t>
    </r>
  </si>
  <si>
    <t>連 絡 先</t>
  </si>
  <si>
    <r>
      <rPr>
        <sz val="11"/>
        <color auto="1"/>
        <rFont val="HGSｺﾞｼｯｸM"/>
      </rPr>
      <t>FAX</t>
    </r>
    <r>
      <rPr>
        <sz val="11"/>
        <color auto="1"/>
        <rFont val="DejaVu Sans"/>
      </rPr>
      <t>番号</t>
    </r>
  </si>
  <si>
    <t>法人の種別</t>
  </si>
  <si>
    <t>届出を行う事業所の状況</t>
  </si>
  <si>
    <t>同一所在地において行う　　　　　　　　　　　　　　　事業等の種類</t>
  </si>
  <si>
    <t>市町村が定める単位の有無</t>
  </si>
  <si>
    <t>年月日</t>
  </si>
  <si>
    <r>
      <rPr>
        <sz val="11"/>
        <color auto="1"/>
        <rFont val="HGSｺﾞｼｯｸM"/>
      </rPr>
      <t>(※</t>
    </r>
    <r>
      <rPr>
        <sz val="11"/>
        <color auto="1"/>
        <rFont val="DejaVu Sans"/>
      </rPr>
      <t>変更の場合</t>
    </r>
    <r>
      <rPr>
        <sz val="11"/>
        <color auto="1"/>
        <rFont val="HGSｺﾞｼｯｸM"/>
      </rPr>
      <t>)</t>
    </r>
  </si>
  <si>
    <t>地域密着型サービス</t>
  </si>
  <si>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</si>
  <si>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地域密着型通所介護</t>
  </si>
  <si>
    <t>認知症対応型共同生活介護</t>
  </si>
  <si>
    <t>大牟田市長</t>
    <rPh sb="0" eb="3">
      <t>オオムタ</t>
    </rPh>
    <rPh sb="3" eb="5">
      <t>シチョウ</t>
    </rPh>
    <phoneticPr fontId="24"/>
  </si>
  <si>
    <t>介護予防小規模多機能型居宅介護</t>
  </si>
  <si>
    <t>居宅介護支援</t>
  </si>
  <si>
    <t>地域密着型サービス事業所番号</t>
  </si>
  <si>
    <t>指定を受けている市町村</t>
  </si>
  <si>
    <t>（指定を受けている場合）</t>
  </si>
  <si>
    <t>変　更　前</t>
  </si>
  <si>
    <t>変　更　後</t>
  </si>
  <si>
    <t>記入者</t>
  </si>
  <si>
    <t>「受付番号」欄には記載しないでください。</t>
  </si>
  <si>
    <t>「法人の種別」欄は、申請者が法人である場合に、「社会福祉法人」「医療法人」「社団法人」「財団法人」「株式会社」</t>
  </si>
  <si>
    <t>「実施事業」欄は、該当する欄に「〇」を記入してください。</t>
  </si>
  <si>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</si>
  <si>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「特記事項」欄には、異動の状況について具体的に記載してください。</t>
  </si>
  <si>
    <t>　1　割引率等</t>
    <rPh sb="3" eb="6">
      <t>ワリビキリツ</t>
    </rPh>
    <rPh sb="6" eb="7">
      <t>トウ</t>
    </rPh>
    <phoneticPr fontId="24"/>
  </si>
  <si>
    <t>割引率</t>
    <rPh sb="0" eb="2">
      <t>ワリビキ</t>
    </rPh>
    <rPh sb="2" eb="3">
      <t>リツ</t>
    </rPh>
    <phoneticPr fontId="24"/>
  </si>
  <si>
    <t>夜間対応型訪問介護</t>
    <rPh sb="0" eb="2">
      <t>ヤカン</t>
    </rPh>
    <rPh sb="2" eb="5">
      <t>タイオウガタ</t>
    </rPh>
    <phoneticPr fontId="24"/>
  </si>
  <si>
    <t>地域密着型通所介護</t>
    <rPh sb="0" eb="2">
      <t>チイキ</t>
    </rPh>
    <rPh sb="2" eb="4">
      <t>ミッチャク</t>
    </rPh>
    <rPh sb="4" eb="5">
      <t>ガタ</t>
    </rPh>
    <rPh sb="5" eb="7">
      <t>ツウショ</t>
    </rPh>
    <rPh sb="7" eb="9">
      <t>カイゴ</t>
    </rPh>
    <phoneticPr fontId="24"/>
  </si>
  <si>
    <t>介護予防認知症対応型
通所介護</t>
    <rPh sb="0" eb="2">
      <t>カイゴ</t>
    </rPh>
    <rPh sb="2" eb="4">
      <t>ヨボウ</t>
    </rPh>
    <rPh sb="4" eb="7">
      <t>ニンチショウ</t>
    </rPh>
    <rPh sb="7" eb="10">
      <t>タイオウガタ</t>
    </rPh>
    <rPh sb="11" eb="13">
      <t>ツウショ</t>
    </rPh>
    <rPh sb="13" eb="15">
      <t>カイゴ</t>
    </rPh>
    <phoneticPr fontId="2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</si>
  <si>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4"/>
  </si>
  <si>
    <t>介護給付費算定に係る体制等状況一覧表＜別紙３＞</t>
  </si>
  <si>
    <t>該当する資格証（写）　　　　　　　　　　　　　　　　　　　　　　　　　　　　　　　　　　　　　※一定の実務経験を有するはり師、きゅう師の場合は実務経験の分かる経歴書を添付する。（参考様式１）　　　　　　</t>
  </si>
  <si>
    <t>前年度の実績が６月に満たない事業所は参考様式３-１・３-２，前年度の実績が６月以上の事業所は参考様式３-３・３-４を使用</t>
    <rPh sb="0" eb="3">
      <t>ゼンネンド</t>
    </rPh>
    <rPh sb="4" eb="6">
      <t>ジッセキ</t>
    </rPh>
    <rPh sb="8" eb="9">
      <t>ガツ</t>
    </rPh>
    <rPh sb="10" eb="11">
      <t>ミ</t>
    </rPh>
    <rPh sb="14" eb="17">
      <t>ジギョウショ</t>
    </rPh>
    <rPh sb="18" eb="20">
      <t>サンコウ</t>
    </rPh>
    <rPh sb="20" eb="22">
      <t>ヨウシキ</t>
    </rPh>
    <rPh sb="30" eb="33">
      <t>ゼンネンド</t>
    </rPh>
    <rPh sb="34" eb="36">
      <t>ジッセキ</t>
    </rPh>
    <rPh sb="38" eb="41">
      <t>ガツイジョウ</t>
    </rPh>
    <rPh sb="42" eb="45">
      <t>ジギョウショ</t>
    </rPh>
    <rPh sb="46" eb="48">
      <t>サンコウ</t>
    </rPh>
    <rPh sb="48" eb="50">
      <t>ヨウシキ</t>
    </rPh>
    <rPh sb="58" eb="60">
      <t>シヨウ</t>
    </rPh>
    <phoneticPr fontId="24"/>
  </si>
  <si>
    <t>サービス提供体制強化加算に関する届出書＜別紙６＞</t>
  </si>
  <si>
    <t>利用延べ人数が減少していることがわかる書類＜別紙７,８＞</t>
    <rPh sb="22" eb="24">
      <t>ベッシ</t>
    </rPh>
    <phoneticPr fontId="24"/>
  </si>
  <si>
    <t>栄養アセスメント・栄養改善体制に関する届出書＜別紙５＞</t>
    <rPh sb="23" eb="25">
      <t>ベッシ</t>
    </rPh>
    <phoneticPr fontId="24"/>
  </si>
  <si>
    <t>介護予防支援</t>
  </si>
  <si>
    <t>９ 加算Ⅲ</t>
  </si>
  <si>
    <t>２ 看護職員</t>
  </si>
  <si>
    <t>３ 介護職員</t>
  </si>
  <si>
    <t>８ 加算Ⅱ</t>
  </si>
  <si>
    <t>A 加算IV</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</si>
</sst>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42" formatCode="_ &quot;¥&quot;* #,##0_ ;_ &quot;¥&quot;* \-#,##0_ ;_ &quot;¥&quot;* &quot;-&quot;_ ;_ @_ "/>
    <numFmt numFmtId="176" formatCode="0.0%"/>
    <numFmt numFmtId="177" formatCode="[$-411]ggge&quot;年&quot;m&quot;月&quot;;@"/>
    <numFmt numFmtId="178" formatCode="#,##0.000000;[Red]\-#,##0.000000"/>
    <numFmt numFmtId="179" formatCode="#,##0_ ;[Red]\-#,##0\ "/>
    <numFmt numFmtId="180" formatCode="&quot;令&quot;&quot;和&quot;0&quot;年&quot;"/>
    <numFmt numFmtId="181" formatCode="0.000"/>
    <numFmt numFmtId="182" formatCode="0_ ;[Red]\-0\ "/>
    <numFmt numFmtId="183" formatCode="#,##0.0#"/>
    <numFmt numFmtId="184" formatCode="0.0"/>
    <numFmt numFmtId="185" formatCode="h:mm;@"/>
  </numFmts>
  <fonts count="8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2"/>
      <color auto="1"/>
      <name val="ＭＳ 明朝"/>
      <family val="1"/>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color theme="1"/>
      <name val="ＭＳ ゴシック"/>
      <family val="3"/>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auto="1"/>
      <name val="ＭＳ ゴシック"/>
      <family val="3"/>
    </font>
    <font>
      <sz val="12"/>
      <color auto="1"/>
      <name val="ＭＳ Ｐゴシック"/>
      <family val="3"/>
    </font>
    <font>
      <sz val="9"/>
      <color auto="1"/>
      <name val="游ゴシック"/>
      <family val="3"/>
    </font>
    <font>
      <sz val="11"/>
      <color auto="1"/>
      <name val="游ゴシック"/>
      <family val="3"/>
    </font>
    <font>
      <sz val="9"/>
      <color indexed="8"/>
      <name val="ＭＳ ゴシック"/>
      <family val="3"/>
    </font>
    <font>
      <sz val="6"/>
      <color auto="1"/>
      <name val="游ゴシック"/>
      <family val="3"/>
    </font>
    <font>
      <sz val="16"/>
      <color auto="1"/>
      <name val="HGSｺﾞｼｯｸM"/>
      <family val="3"/>
    </font>
    <font>
      <sz val="11"/>
      <color auto="1"/>
      <name val="HGｺﾞｼｯｸM"/>
      <family val="3"/>
    </font>
    <font>
      <strike/>
      <sz val="11"/>
      <color auto="1"/>
      <name val="HGSｺﾞｼｯｸM"/>
      <family val="3"/>
    </font>
    <font>
      <sz val="14"/>
      <color auto="1"/>
      <name val="HGSｺﾞｼｯｸM"/>
      <family val="3"/>
    </font>
    <font>
      <sz val="10"/>
      <color auto="1"/>
      <name val="HGSｺﾞｼｯｸM"/>
      <family val="3"/>
    </font>
    <font>
      <sz val="11"/>
      <color rgb="FFFF0000"/>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b/>
      <sz val="16"/>
      <color rgb="FF000000"/>
      <name val="Meiryo UI"/>
      <family val="3"/>
    </font>
    <font>
      <sz val="14"/>
      <color rgb="FF000000"/>
      <name val="Meiryo UI"/>
      <family val="3"/>
    </font>
    <font>
      <b/>
      <sz val="14"/>
      <color rgb="FF000000"/>
      <name val="Meiryo UI"/>
      <family val="3"/>
    </font>
    <font>
      <sz val="12"/>
      <color rgb="FF000000"/>
      <name val="Meiryo UI"/>
      <family val="3"/>
    </font>
    <font>
      <sz val="11.5"/>
      <color rgb="FF000000"/>
      <name val="Meiryo UI"/>
      <family val="3"/>
    </font>
    <font>
      <sz val="11"/>
      <color rgb="FF000000"/>
      <name val="Meiryo UI"/>
      <family val="3"/>
    </font>
    <font>
      <sz val="13"/>
      <color rgb="FF000000"/>
      <name val="Meiryo UI"/>
      <family val="3"/>
    </font>
    <font>
      <sz val="11"/>
      <color rgb="FF000000"/>
      <name val="游ゴシック"/>
      <family val="3"/>
    </font>
    <font>
      <sz val="9"/>
      <color rgb="FF000000"/>
      <name val="Meiryo UI"/>
      <family val="3"/>
    </font>
    <font>
      <b/>
      <sz val="16"/>
      <color auto="1"/>
      <name val="ＭＳ Ｐゴシック"/>
      <family val="3"/>
    </font>
    <font>
      <sz val="10"/>
      <color auto="1"/>
      <name val="ＭＳ Ｐゴシック"/>
      <family val="3"/>
    </font>
    <font>
      <b/>
      <sz val="12"/>
      <color auto="1"/>
      <name val="ＭＳ Ｐゴシック"/>
      <family val="3"/>
    </font>
    <font>
      <sz val="6"/>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b/>
      <sz val="14"/>
      <color auto="1"/>
      <name val="ＭＳ Ｐゴシック"/>
      <family val="3"/>
    </font>
    <font>
      <sz val="8"/>
      <color auto="1"/>
      <name val="ＭＳ Ｐゴシック"/>
      <family val="3"/>
    </font>
    <font>
      <sz val="14"/>
      <color auto="1"/>
      <name val="ＭＳ Ｐゴシック"/>
      <family val="3"/>
    </font>
    <font>
      <sz val="9"/>
      <color auto="1"/>
      <name val="ＭＳ Ｐ明朝"/>
      <family val="1"/>
    </font>
    <font>
      <sz val="11"/>
      <color auto="1"/>
      <name val="ＭＳ Ｐ明朝"/>
      <family val="1"/>
    </font>
    <font>
      <sz val="10"/>
      <color auto="1"/>
      <name val="ＭＳ Ｐ明朝"/>
      <family val="1"/>
    </font>
    <font>
      <b/>
      <sz val="16"/>
      <color auto="1"/>
      <name val="HGSｺﾞｼｯｸM"/>
      <family val="3"/>
    </font>
    <font>
      <sz val="12"/>
      <color rgb="FFFFFF99"/>
      <name val="HGSｺﾞｼｯｸM"/>
      <family val="3"/>
    </font>
    <font>
      <b/>
      <sz val="12"/>
      <color auto="1"/>
      <name val="HGSｺﾞｼｯｸM"/>
      <family val="3"/>
    </font>
    <font>
      <sz val="6"/>
      <color auto="1"/>
      <name val="HGSｺﾞｼｯｸM"/>
      <family val="3"/>
    </font>
    <font>
      <b/>
      <sz val="14"/>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rgb="FF000000"/>
      <name val="ＭＳ Ｐ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明朝"/>
      <family val="1"/>
    </font>
    <font>
      <sz val="6"/>
      <color auto="1"/>
      <name val="ＭＳ ゴシック"/>
      <family val="3"/>
    </font>
    <font>
      <sz val="14"/>
      <color auto="1"/>
      <name val="HGSｺﾞｼｯｸM"/>
      <family val="3"/>
    </font>
  </fonts>
  <fills count="42">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E2EFDA"/>
        <bgColor rgb="FF000000"/>
      </patternFill>
    </fill>
    <fill>
      <patternFill patternType="solid">
        <fgColor rgb="FFDDEBF7"/>
        <bgColor rgb="FF000000"/>
      </patternFill>
    </fill>
    <fill>
      <patternFill patternType="solid">
        <fgColor rgb="FFFFF2CC"/>
        <bgColor rgb="FF000000"/>
      </patternFill>
    </fill>
    <fill>
      <patternFill patternType="solid">
        <fgColor rgb="FFFFC000"/>
        <bgColor rgb="FF000000"/>
      </patternFill>
    </fill>
    <fill>
      <patternFill patternType="solid">
        <fgColor rgb="FFFFFFCC"/>
        <bgColor indexed="64"/>
      </patternFill>
    </fill>
    <fill>
      <patternFill patternType="solid">
        <fgColor rgb="FFCCFFCC"/>
        <bgColor indexed="64"/>
      </patternFill>
    </fill>
  </fills>
  <borders count="28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rgb="FF000000"/>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diagonalUp="1">
      <left/>
      <right/>
      <top style="thin">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6"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8" fillId="0" borderId="0">
      <alignment vertical="center"/>
    </xf>
    <xf numFmtId="0" fontId="8" fillId="0" borderId="0"/>
    <xf numFmtId="0" fontId="14"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2"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0"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353">
    <xf numFmtId="0" fontId="0" fillId="0" borderId="0" xfId="0"/>
    <xf numFmtId="0" fontId="25" fillId="0" borderId="0" xfId="45" applyFont="1" applyAlignment="1"/>
    <xf numFmtId="0" fontId="25" fillId="0" borderId="0" xfId="45" applyFont="1" applyAlignment="1">
      <alignment horizontal="left"/>
    </xf>
    <xf numFmtId="0" fontId="25" fillId="0" borderId="0" xfId="45" applyFont="1" applyAlignment="1">
      <alignment vertical="center"/>
    </xf>
    <xf numFmtId="0" fontId="14" fillId="0" borderId="0" xfId="45" applyAlignment="1"/>
    <xf numFmtId="0" fontId="26" fillId="0" borderId="0" xfId="45" applyFont="1" applyBorder="1" applyAlignment="1">
      <alignment horizontal="center" vertical="center"/>
    </xf>
    <xf numFmtId="0" fontId="27" fillId="0" borderId="0" xfId="45" applyFont="1" applyAlignment="1">
      <alignment horizontal="center" vertical="center"/>
    </xf>
    <xf numFmtId="0" fontId="28" fillId="0" borderId="0" xfId="45" applyFont="1" applyBorder="1" applyAlignment="1">
      <alignment horizontal="center" vertical="center"/>
    </xf>
    <xf numFmtId="0" fontId="28" fillId="0" borderId="10" xfId="45" applyFont="1" applyBorder="1" applyAlignment="1">
      <alignment horizontal="center" vertical="center" textRotation="255" wrapText="1"/>
    </xf>
    <xf numFmtId="0" fontId="28" fillId="0" borderId="10" xfId="45" applyFont="1" applyBorder="1" applyAlignment="1">
      <alignment horizontal="center" vertical="center" textRotation="255" shrinkToFit="1"/>
    </xf>
    <xf numFmtId="0" fontId="28" fillId="0" borderId="11" xfId="45" applyFont="1" applyBorder="1" applyAlignment="1">
      <alignment horizontal="center" vertical="center" textRotation="255" shrinkToFit="1"/>
    </xf>
    <xf numFmtId="0" fontId="25" fillId="0" borderId="12" xfId="45" applyFont="1" applyBorder="1" applyAlignment="1">
      <alignment horizontal="center" vertical="center" textRotation="255" shrinkToFit="1"/>
    </xf>
    <xf numFmtId="0" fontId="28" fillId="0" borderId="10" xfId="45" applyFont="1" applyBorder="1" applyAlignment="1">
      <alignment horizontal="left" vertical="center" shrinkToFit="1"/>
    </xf>
    <xf numFmtId="0" fontId="28" fillId="0" borderId="13" xfId="45" applyFont="1" applyBorder="1" applyAlignment="1">
      <alignment horizontal="left" vertical="center"/>
    </xf>
    <xf numFmtId="0" fontId="28" fillId="0" borderId="10" xfId="45" applyFont="1" applyBorder="1" applyAlignment="1">
      <alignment horizontal="left" vertical="center" wrapText="1"/>
    </xf>
    <xf numFmtId="0" fontId="28" fillId="0" borderId="10" xfId="45" applyFont="1" applyBorder="1" applyAlignment="1">
      <alignment horizontal="center" vertical="center" wrapText="1"/>
    </xf>
    <xf numFmtId="0" fontId="25" fillId="0" borderId="0" xfId="45" applyFont="1" applyBorder="1" applyAlignment="1">
      <alignment horizontal="center" vertical="center" wrapText="1"/>
    </xf>
    <xf numFmtId="0" fontId="28" fillId="0" borderId="0" xfId="45" applyFont="1" applyAlignment="1"/>
    <xf numFmtId="0" fontId="28" fillId="0" borderId="0" xfId="45" applyFont="1" applyAlignment="1">
      <alignment horizontal="left" vertical="center"/>
    </xf>
    <xf numFmtId="0" fontId="25" fillId="0" borderId="0" xfId="45" applyFont="1" applyAlignment="1">
      <alignment horizontal="left" vertical="center"/>
    </xf>
    <xf numFmtId="0" fontId="28" fillId="0" borderId="14" xfId="45" applyFont="1" applyBorder="1" applyAlignment="1">
      <alignment horizontal="left" vertical="center" wrapText="1"/>
    </xf>
    <xf numFmtId="0" fontId="28" fillId="0" borderId="12" xfId="45" applyFont="1" applyBorder="1" applyAlignment="1">
      <alignment horizontal="left" vertical="center" wrapText="1"/>
    </xf>
    <xf numFmtId="0" fontId="28" fillId="0" borderId="13" xfId="45" applyFont="1" applyBorder="1" applyAlignment="1">
      <alignment horizontal="left" vertical="center" wrapText="1"/>
    </xf>
    <xf numFmtId="0" fontId="28" fillId="0" borderId="11" xfId="45" applyFont="1" applyBorder="1" applyAlignment="1">
      <alignment horizontal="left" vertical="center" wrapText="1"/>
    </xf>
    <xf numFmtId="0" fontId="28" fillId="0" borderId="15" xfId="45" applyFont="1" applyBorder="1" applyAlignment="1">
      <alignment horizontal="left" vertical="center" wrapText="1"/>
    </xf>
    <xf numFmtId="0" fontId="29" fillId="0" borderId="10" xfId="45" applyFont="1" applyBorder="1" applyAlignment="1">
      <alignment horizontal="left" vertical="center" wrapText="1"/>
    </xf>
    <xf numFmtId="0" fontId="28" fillId="0" borderId="15" xfId="45" applyFont="1" applyBorder="1" applyAlignment="1">
      <alignment horizontal="center" vertical="center" textRotation="255" wrapText="1"/>
    </xf>
    <xf numFmtId="0" fontId="0" fillId="0" borderId="13" xfId="45" applyFont="1" applyBorder="1" applyAlignment="1">
      <alignment horizontal="left" vertical="center" wrapText="1"/>
    </xf>
    <xf numFmtId="0" fontId="28" fillId="0" borderId="10" xfId="45" applyFont="1" applyBorder="1" applyAlignment="1">
      <alignment horizontal="center" wrapText="1"/>
    </xf>
    <xf numFmtId="0" fontId="25" fillId="0" borderId="10" xfId="45" applyFont="1" applyBorder="1" applyAlignment="1">
      <alignment horizontal="center" wrapText="1"/>
    </xf>
    <xf numFmtId="0" fontId="25" fillId="0" borderId="13" xfId="45" applyFont="1" applyBorder="1" applyAlignment="1">
      <alignment horizontal="center" vertical="center" textRotation="255" wrapText="1"/>
    </xf>
    <xf numFmtId="0" fontId="25" fillId="0" borderId="14" xfId="45" applyFont="1" applyBorder="1" applyAlignment="1">
      <alignment horizontal="center" vertical="center" textRotation="255" wrapText="1"/>
    </xf>
    <xf numFmtId="0" fontId="25" fillId="0" borderId="16" xfId="45" applyFont="1" applyBorder="1" applyAlignment="1">
      <alignment horizontal="center" vertical="center" textRotation="255" wrapText="1"/>
    </xf>
    <xf numFmtId="0" fontId="28" fillId="0" borderId="17" xfId="45" applyFont="1" applyBorder="1" applyAlignment="1">
      <alignment horizontal="left" vertical="center"/>
    </xf>
    <xf numFmtId="0" fontId="28" fillId="0" borderId="17" xfId="45" applyFont="1" applyBorder="1" applyAlignment="1">
      <alignment horizontal="left" vertical="center" shrinkToFit="1"/>
    </xf>
    <xf numFmtId="0" fontId="28" fillId="0" borderId="18" xfId="45" applyFont="1" applyBorder="1" applyAlignment="1">
      <alignment horizontal="left" vertical="center" shrinkToFit="1"/>
    </xf>
    <xf numFmtId="0" fontId="28" fillId="0" borderId="19" xfId="45" applyFont="1" applyBorder="1" applyAlignment="1">
      <alignment horizontal="left" vertical="center" shrinkToFit="1"/>
    </xf>
    <xf numFmtId="0" fontId="28" fillId="0" borderId="20" xfId="45" applyFont="1" applyBorder="1" applyAlignment="1">
      <alignment horizontal="left" vertical="center" shrinkToFit="1"/>
    </xf>
    <xf numFmtId="0" fontId="28" fillId="0" borderId="0" xfId="45" applyFont="1" applyAlignment="1">
      <alignment horizontal="left"/>
    </xf>
    <xf numFmtId="0" fontId="28" fillId="0" borderId="10" xfId="45" applyFont="1" applyBorder="1" applyAlignment="1">
      <alignment horizontal="left" wrapText="1"/>
    </xf>
    <xf numFmtId="0" fontId="25" fillId="0" borderId="0" xfId="45" applyFont="1" applyBorder="1" applyAlignment="1">
      <alignment horizontal="left" wrapText="1"/>
    </xf>
    <xf numFmtId="0" fontId="25" fillId="0" borderId="0" xfId="45" applyFont="1" applyAlignment="1">
      <alignment horizontal="center" vertical="center"/>
    </xf>
    <xf numFmtId="0" fontId="25" fillId="0" borderId="21" xfId="45" applyFont="1" applyBorder="1" applyAlignment="1">
      <alignment vertical="center"/>
    </xf>
    <xf numFmtId="0" fontId="25" fillId="0" borderId="22" xfId="45" applyFont="1" applyBorder="1" applyAlignment="1">
      <alignment vertical="center"/>
    </xf>
    <xf numFmtId="0" fontId="28" fillId="0" borderId="11" xfId="45" applyFont="1" applyBorder="1" applyAlignment="1">
      <alignment horizontal="justify" vertical="center" wrapText="1"/>
    </xf>
    <xf numFmtId="0" fontId="28" fillId="0" borderId="23" xfId="45" applyFont="1" applyBorder="1" applyAlignment="1">
      <alignment horizontal="justify" vertical="center" wrapText="1"/>
    </xf>
    <xf numFmtId="0" fontId="28" fillId="0" borderId="24" xfId="45" applyFont="1" applyBorder="1" applyAlignment="1">
      <alignment horizontal="justify" vertical="center" wrapText="1"/>
    </xf>
    <xf numFmtId="0" fontId="25" fillId="0" borderId="10" xfId="45" applyFont="1" applyBorder="1" applyAlignment="1">
      <alignment vertical="center" wrapText="1"/>
    </xf>
    <xf numFmtId="0" fontId="25" fillId="0" borderId="22" xfId="45" applyFont="1" applyBorder="1" applyAlignment="1">
      <alignment horizontal="justify" vertical="center" wrapText="1"/>
    </xf>
    <xf numFmtId="0" fontId="25" fillId="0" borderId="21" xfId="45" applyFont="1" applyBorder="1" applyAlignment="1">
      <alignment horizontal="left" vertical="center" wrapText="1"/>
    </xf>
    <xf numFmtId="0" fontId="25" fillId="0" borderId="15" xfId="45" applyFont="1" applyBorder="1" applyAlignment="1">
      <alignment horizontal="left" vertical="center" wrapText="1"/>
    </xf>
    <xf numFmtId="0" fontId="25" fillId="0" borderId="10" xfId="45" applyFont="1" applyBorder="1" applyAlignment="1">
      <alignment horizontal="center" vertical="center" wrapText="1"/>
    </xf>
    <xf numFmtId="0" fontId="25" fillId="0" borderId="25" xfId="45" applyFont="1" applyBorder="1" applyAlignment="1">
      <alignment horizontal="center" vertical="center" textRotation="255"/>
    </xf>
    <xf numFmtId="0" fontId="25" fillId="0" borderId="13" xfId="45" applyFont="1" applyBorder="1" applyAlignment="1">
      <alignment horizontal="center" vertical="center" textRotation="255"/>
    </xf>
    <xf numFmtId="0" fontId="25" fillId="0" borderId="26" xfId="45" applyFont="1" applyBorder="1" applyAlignment="1">
      <alignment horizontal="left" vertical="center" wrapText="1"/>
    </xf>
    <xf numFmtId="0" fontId="28" fillId="0" borderId="27" xfId="45" applyFont="1" applyBorder="1" applyAlignment="1">
      <alignment horizontal="center" vertical="center" wrapText="1"/>
    </xf>
    <xf numFmtId="0" fontId="25" fillId="0" borderId="28" xfId="45" applyFont="1" applyBorder="1" applyAlignment="1">
      <alignment horizontal="center" vertical="center" wrapText="1"/>
    </xf>
    <xf numFmtId="0" fontId="25" fillId="0" borderId="29" xfId="45" applyFont="1" applyBorder="1" applyAlignment="1">
      <alignment horizontal="center" vertical="center" wrapText="1"/>
    </xf>
    <xf numFmtId="0" fontId="25" fillId="0" borderId="30" xfId="45" applyFont="1" applyBorder="1" applyAlignment="1">
      <alignment horizontal="center" vertical="center" wrapText="1"/>
    </xf>
    <xf numFmtId="0" fontId="25" fillId="0" borderId="31" xfId="45" applyFont="1" applyBorder="1" applyAlignment="1">
      <alignment horizontal="justify" vertical="center" wrapText="1"/>
    </xf>
    <xf numFmtId="0" fontId="25" fillId="0" borderId="26" xfId="45" applyFont="1" applyBorder="1" applyAlignment="1">
      <alignment horizontal="justify" vertical="center" wrapText="1"/>
    </xf>
    <xf numFmtId="0" fontId="28" fillId="0" borderId="11" xfId="45" applyFont="1" applyBorder="1" applyAlignment="1">
      <alignment horizontal="center" vertical="center"/>
    </xf>
    <xf numFmtId="0" fontId="28" fillId="0" borderId="15" xfId="45" applyFont="1" applyBorder="1" applyAlignment="1">
      <alignment horizontal="center" vertical="center"/>
    </xf>
    <xf numFmtId="0" fontId="25" fillId="0" borderId="32" xfId="45" applyFont="1" applyBorder="1" applyAlignment="1">
      <alignment horizontal="center" vertical="center" wrapText="1"/>
    </xf>
    <xf numFmtId="0" fontId="25" fillId="0" borderId="33" xfId="45" applyFont="1" applyBorder="1" applyAlignment="1">
      <alignment horizontal="center" vertical="center" wrapText="1"/>
    </xf>
    <xf numFmtId="0" fontId="25" fillId="0" borderId="34" xfId="45" applyFont="1" applyBorder="1" applyAlignment="1">
      <alignment horizontal="left" vertical="center"/>
    </xf>
    <xf numFmtId="0" fontId="25" fillId="0" borderId="35" xfId="45" applyFont="1" applyBorder="1" applyAlignment="1">
      <alignment horizontal="justify" vertical="center" wrapText="1"/>
    </xf>
    <xf numFmtId="0" fontId="25" fillId="0" borderId="10" xfId="45" applyFont="1" applyBorder="1" applyAlignment="1">
      <alignment vertical="center"/>
    </xf>
    <xf numFmtId="0" fontId="25" fillId="0" borderId="35" xfId="45" applyFont="1" applyBorder="1" applyAlignment="1">
      <alignment vertical="center"/>
    </xf>
    <xf numFmtId="0" fontId="28" fillId="0" borderId="10" xfId="45" applyFont="1" applyBorder="1" applyAlignment="1">
      <alignment horizontal="center" vertical="center"/>
    </xf>
    <xf numFmtId="0" fontId="25" fillId="0" borderId="10" xfId="45" applyFont="1" applyBorder="1" applyAlignment="1">
      <alignment horizontal="center" vertical="center"/>
    </xf>
    <xf numFmtId="0" fontId="25" fillId="0" borderId="32" xfId="45" applyFont="1" applyBorder="1" applyAlignment="1">
      <alignment horizontal="center" vertical="center"/>
    </xf>
    <xf numFmtId="0" fontId="25" fillId="0" borderId="33" xfId="45" applyFont="1" applyBorder="1" applyAlignment="1">
      <alignment horizontal="center" vertical="center"/>
    </xf>
    <xf numFmtId="0" fontId="25" fillId="0" borderId="31" xfId="45" applyFont="1" applyBorder="1" applyAlignment="1">
      <alignment horizontal="left" vertical="center"/>
    </xf>
    <xf numFmtId="0" fontId="25" fillId="0" borderId="26" xfId="45" applyFont="1" applyBorder="1" applyAlignment="1">
      <alignment horizontal="left" vertical="center"/>
    </xf>
    <xf numFmtId="0" fontId="25" fillId="0" borderId="36" xfId="45" applyFont="1" applyBorder="1" applyAlignment="1">
      <alignment horizontal="left" vertical="center"/>
    </xf>
    <xf numFmtId="0" fontId="25" fillId="0" borderId="35" xfId="45" applyFont="1" applyBorder="1" applyAlignment="1">
      <alignment horizontal="left" vertical="center"/>
    </xf>
    <xf numFmtId="0" fontId="25" fillId="0" borderId="13" xfId="45" applyFont="1" applyBorder="1" applyAlignment="1">
      <alignment horizontal="left" vertical="center"/>
    </xf>
    <xf numFmtId="0" fontId="25" fillId="0" borderId="37" xfId="45" applyFont="1" applyBorder="1" applyAlignment="1">
      <alignment horizontal="left" vertical="center"/>
    </xf>
    <xf numFmtId="0" fontId="25" fillId="0" borderId="38" xfId="45" applyFont="1" applyBorder="1" applyAlignment="1">
      <alignment horizontal="left" vertical="center"/>
    </xf>
    <xf numFmtId="0" fontId="25" fillId="0" borderId="0" xfId="45" applyFont="1" applyBorder="1" applyAlignment="1">
      <alignment vertical="center"/>
    </xf>
    <xf numFmtId="0" fontId="25" fillId="0" borderId="11" xfId="45" applyFont="1" applyBorder="1" applyAlignment="1">
      <alignment horizontal="center" vertical="center" wrapText="1"/>
    </xf>
    <xf numFmtId="0" fontId="28" fillId="0" borderId="39" xfId="45" applyFont="1" applyBorder="1" applyAlignment="1">
      <alignment horizontal="center" vertical="center" wrapText="1"/>
    </xf>
    <xf numFmtId="0" fontId="25" fillId="0" borderId="26" xfId="45" applyFont="1" applyBorder="1" applyAlignment="1">
      <alignment horizontal="justify" vertical="center"/>
    </xf>
    <xf numFmtId="0" fontId="25" fillId="0" borderId="37" xfId="45" applyFont="1" applyBorder="1" applyAlignment="1">
      <alignment horizontal="justify" vertical="center"/>
    </xf>
    <xf numFmtId="0" fontId="25" fillId="0" borderId="38" xfId="45" applyFont="1" applyBorder="1" applyAlignment="1">
      <alignment horizontal="justify" vertical="center"/>
    </xf>
    <xf numFmtId="0" fontId="28" fillId="0" borderId="14" xfId="45" applyFont="1" applyBorder="1" applyAlignment="1">
      <alignment horizontal="center" vertical="center"/>
    </xf>
    <xf numFmtId="0" fontId="25" fillId="0" borderId="40" xfId="45" applyFont="1" applyBorder="1" applyAlignment="1">
      <alignment horizontal="center" vertical="center" shrinkToFit="1"/>
    </xf>
    <xf numFmtId="0" fontId="25" fillId="0" borderId="26" xfId="45" applyFont="1" applyBorder="1" applyAlignment="1">
      <alignment vertical="center"/>
    </xf>
    <xf numFmtId="0" fontId="25" fillId="0" borderId="37" xfId="45" applyFont="1" applyBorder="1" applyAlignment="1">
      <alignment vertical="center"/>
    </xf>
    <xf numFmtId="0" fontId="25" fillId="0" borderId="38" xfId="45" applyFont="1" applyBorder="1" applyAlignment="1">
      <alignment vertical="center"/>
    </xf>
    <xf numFmtId="0" fontId="25" fillId="0" borderId="0" xfId="45" applyFont="1" applyAlignment="1">
      <alignment horizontal="right" vertical="center"/>
    </xf>
    <xf numFmtId="0" fontId="28" fillId="0" borderId="0" xfId="45" applyFont="1" applyAlignment="1">
      <alignment horizontal="right" vertical="center"/>
    </xf>
    <xf numFmtId="0" fontId="25" fillId="0" borderId="39" xfId="45" applyFont="1" applyBorder="1" applyAlignment="1">
      <alignment horizontal="center" vertical="center" wrapText="1"/>
    </xf>
    <xf numFmtId="0" fontId="28" fillId="0" borderId="11" xfId="45" applyFont="1" applyBorder="1" applyAlignment="1">
      <alignment horizontal="center" vertical="center" shrinkToFit="1"/>
    </xf>
    <xf numFmtId="0" fontId="25" fillId="0" borderId="15" xfId="45" applyFont="1" applyBorder="1" applyAlignment="1">
      <alignment horizontal="center" vertical="center" shrinkToFit="1"/>
    </xf>
    <xf numFmtId="0" fontId="25" fillId="0" borderId="11" xfId="45" applyFont="1" applyBorder="1" applyAlignment="1">
      <alignment horizontal="center" vertical="center"/>
    </xf>
    <xf numFmtId="0" fontId="25" fillId="0" borderId="41" xfId="45" applyFont="1" applyBorder="1" applyAlignment="1">
      <alignment horizontal="center" vertical="center"/>
    </xf>
    <xf numFmtId="0" fontId="28" fillId="0" borderId="0" xfId="45" applyFont="1" applyAlignment="1">
      <alignment vertical="center"/>
    </xf>
    <xf numFmtId="0" fontId="25" fillId="0" borderId="39" xfId="45" applyFont="1" applyBorder="1" applyAlignment="1">
      <alignment vertical="center"/>
    </xf>
    <xf numFmtId="0" fontId="25" fillId="0" borderId="42" xfId="45" applyFont="1" applyBorder="1" applyAlignment="1">
      <alignment vertical="center"/>
    </xf>
    <xf numFmtId="0" fontId="25" fillId="0" borderId="43" xfId="45" applyFont="1" applyBorder="1" applyAlignment="1">
      <alignment vertical="center"/>
    </xf>
    <xf numFmtId="0" fontId="25" fillId="0" borderId="0" xfId="45" applyFont="1" applyBorder="1" applyAlignment="1">
      <alignment horizontal="justify" vertical="center" wrapText="1"/>
    </xf>
    <xf numFmtId="0" fontId="25" fillId="0" borderId="0" xfId="45" applyFont="1" applyAlignment="1">
      <alignment horizontal="left" vertical="center" wrapText="1"/>
    </xf>
    <xf numFmtId="0" fontId="30" fillId="0" borderId="0" xfId="55" applyFont="1">
      <alignment vertical="center"/>
    </xf>
    <xf numFmtId="0" fontId="30" fillId="0" borderId="0" xfId="55" applyFont="1" applyAlignment="1">
      <alignment horizontal="center" vertical="center"/>
    </xf>
    <xf numFmtId="0" fontId="30" fillId="0" borderId="0" xfId="55" applyFont="1" applyAlignment="1">
      <alignment horizontal="left" vertical="center"/>
    </xf>
    <xf numFmtId="0" fontId="30" fillId="0" borderId="0" xfId="55" applyFont="1" applyAlignment="1">
      <alignment vertical="center" wrapText="1"/>
    </xf>
    <xf numFmtId="0" fontId="31" fillId="0" borderId="0" xfId="55" applyFont="1">
      <alignment vertical="center"/>
    </xf>
    <xf numFmtId="0" fontId="32" fillId="0" borderId="0" xfId="55" applyFont="1" applyAlignment="1">
      <alignment horizontal="center" vertical="center" wrapText="1"/>
    </xf>
    <xf numFmtId="0" fontId="33" fillId="33" borderId="44" xfId="56" applyFont="1" applyFill="1" applyBorder="1" applyAlignment="1">
      <alignment horizontal="center" vertical="center"/>
    </xf>
    <xf numFmtId="0" fontId="33" fillId="0" borderId="45" xfId="56" applyFont="1" applyBorder="1" applyAlignment="1">
      <alignment horizontal="center" vertical="center" wrapText="1"/>
    </xf>
    <xf numFmtId="0" fontId="33" fillId="0" borderId="46" xfId="56" applyFont="1" applyBorder="1" applyAlignment="1">
      <alignment horizontal="center" vertical="center" wrapText="1"/>
    </xf>
    <xf numFmtId="0" fontId="33" fillId="0" borderId="47" xfId="56" applyFont="1" applyBorder="1">
      <alignment vertical="center"/>
    </xf>
    <xf numFmtId="0" fontId="33" fillId="0" borderId="47" xfId="55" applyFont="1" applyBorder="1" applyAlignment="1">
      <alignment horizontal="center" vertical="center"/>
    </xf>
    <xf numFmtId="0" fontId="30" fillId="0" borderId="47" xfId="55" applyFont="1" applyBorder="1" applyAlignment="1">
      <alignment horizontal="center" vertical="center"/>
    </xf>
    <xf numFmtId="0" fontId="33" fillId="0" borderId="48" xfId="55" applyFont="1" applyBorder="1" applyAlignment="1">
      <alignment horizontal="center" vertical="center"/>
    </xf>
    <xf numFmtId="0" fontId="32" fillId="0" borderId="0" xfId="55" applyFont="1" applyAlignment="1">
      <alignment horizontal="center" vertical="center"/>
    </xf>
    <xf numFmtId="0" fontId="33" fillId="33" borderId="49" xfId="56" applyFont="1" applyFill="1" applyBorder="1" applyAlignment="1">
      <alignment horizontal="center" vertical="center"/>
    </xf>
    <xf numFmtId="0" fontId="33" fillId="0" borderId="50" xfId="56" applyFont="1" applyBorder="1" applyAlignment="1">
      <alignment horizontal="center" vertical="center" wrapText="1"/>
    </xf>
    <xf numFmtId="0" fontId="33" fillId="0" borderId="51" xfId="56" applyFont="1" applyBorder="1" applyAlignment="1">
      <alignment horizontal="center" vertical="center" wrapText="1"/>
    </xf>
    <xf numFmtId="0" fontId="33" fillId="0" borderId="52" xfId="56" applyFont="1" applyBorder="1" applyAlignment="1">
      <alignment horizontal="left" vertical="center" wrapText="1"/>
    </xf>
    <xf numFmtId="0" fontId="33" fillId="0" borderId="53" xfId="55" applyFont="1" applyBorder="1" applyAlignment="1">
      <alignment horizontal="left" vertical="center" wrapText="1"/>
    </xf>
    <xf numFmtId="0" fontId="33" fillId="0" borderId="54" xfId="55" applyFont="1" applyBorder="1" applyAlignment="1">
      <alignment horizontal="left" vertical="center" wrapText="1"/>
    </xf>
    <xf numFmtId="0" fontId="33" fillId="0" borderId="51" xfId="55" applyFont="1" applyBorder="1" applyAlignment="1">
      <alignment horizontal="left" vertical="center" wrapText="1"/>
    </xf>
    <xf numFmtId="0" fontId="33" fillId="0" borderId="55" xfId="55" applyFont="1" applyBorder="1" applyAlignment="1">
      <alignment horizontal="left" vertical="center" wrapText="1"/>
    </xf>
    <xf numFmtId="0" fontId="33" fillId="0" borderId="52" xfId="58" applyFont="1" applyBorder="1" applyAlignment="1">
      <alignment vertical="center" wrapText="1"/>
    </xf>
    <xf numFmtId="0" fontId="33" fillId="0" borderId="55" xfId="55" applyFont="1" applyBorder="1" applyAlignment="1">
      <alignment vertical="center" wrapText="1"/>
    </xf>
    <xf numFmtId="0" fontId="33" fillId="0" borderId="53" xfId="58" applyFont="1" applyBorder="1" applyAlignment="1">
      <alignment vertical="center" wrapText="1"/>
    </xf>
    <xf numFmtId="0" fontId="33" fillId="0" borderId="56" xfId="0" applyFont="1" applyBorder="1" applyAlignment="1">
      <alignment vertical="center" wrapText="1"/>
    </xf>
    <xf numFmtId="0" fontId="33" fillId="0" borderId="57" xfId="55" applyFont="1" applyBorder="1" applyAlignment="1">
      <alignment vertical="center" wrapText="1"/>
    </xf>
    <xf numFmtId="0" fontId="33" fillId="0" borderId="58" xfId="55" applyFont="1" applyBorder="1" applyAlignment="1">
      <alignment vertical="center" wrapText="1"/>
    </xf>
    <xf numFmtId="0" fontId="33" fillId="0" borderId="51" xfId="55" applyFont="1" applyBorder="1" applyAlignment="1">
      <alignment vertical="center" wrapText="1"/>
    </xf>
    <xf numFmtId="0" fontId="33" fillId="0" borderId="54" xfId="55" applyFont="1" applyBorder="1" applyAlignment="1">
      <alignment vertical="center" wrapText="1"/>
    </xf>
    <xf numFmtId="0" fontId="33" fillId="0" borderId="59" xfId="55" applyFont="1" applyBorder="1" applyAlignment="1">
      <alignment vertical="center" wrapText="1"/>
    </xf>
    <xf numFmtId="0" fontId="33" fillId="33" borderId="44" xfId="56" applyFont="1" applyFill="1" applyBorder="1" applyAlignment="1">
      <alignment horizontal="center" vertical="center" wrapText="1"/>
    </xf>
    <xf numFmtId="0" fontId="8" fillId="34" borderId="60" xfId="42" applyFill="1" applyBorder="1" applyAlignment="1">
      <alignment horizontal="center" vertical="center"/>
    </xf>
    <xf numFmtId="0" fontId="8" fillId="34" borderId="61" xfId="42" applyFill="1" applyBorder="1" applyAlignment="1">
      <alignment horizontal="center" vertical="center"/>
    </xf>
    <xf numFmtId="0" fontId="33" fillId="0" borderId="61" xfId="55" applyFont="1" applyBorder="1" applyAlignment="1">
      <alignment horizontal="center" vertical="center" wrapText="1"/>
    </xf>
    <xf numFmtId="0" fontId="33" fillId="0" borderId="62" xfId="55" applyFont="1" applyBorder="1" applyAlignment="1">
      <alignment horizontal="center" vertical="center" wrapText="1"/>
    </xf>
    <xf numFmtId="0" fontId="33" fillId="0" borderId="63" xfId="55" applyFont="1" applyBorder="1" applyAlignment="1">
      <alignment horizontal="center" vertical="center" wrapText="1"/>
    </xf>
    <xf numFmtId="0" fontId="33" fillId="0" borderId="64" xfId="55" applyFont="1" applyBorder="1" applyAlignment="1">
      <alignment horizontal="center" vertical="center" wrapText="1"/>
    </xf>
    <xf numFmtId="0" fontId="33" fillId="0" borderId="61" xfId="56" applyFont="1" applyBorder="1" applyAlignment="1">
      <alignment horizontal="center" vertical="center"/>
    </xf>
    <xf numFmtId="0" fontId="8" fillId="34" borderId="65" xfId="42" applyFill="1" applyBorder="1" applyAlignment="1">
      <alignment horizontal="center" vertical="center"/>
    </xf>
    <xf numFmtId="0" fontId="34" fillId="34" borderId="61" xfId="42" applyFont="1" applyFill="1" applyBorder="1" applyAlignment="1">
      <alignment horizontal="center" vertical="center"/>
    </xf>
    <xf numFmtId="0" fontId="31" fillId="0" borderId="0" xfId="55" applyFont="1" applyAlignment="1">
      <alignment horizontal="center" vertical="center"/>
    </xf>
    <xf numFmtId="0" fontId="33" fillId="0" borderId="66" xfId="56" applyFont="1" applyBorder="1" applyAlignment="1">
      <alignment horizontal="center" vertical="center"/>
    </xf>
    <xf numFmtId="0" fontId="33" fillId="0" borderId="67" xfId="55" applyFont="1" applyBorder="1" applyAlignment="1">
      <alignment horizontal="center" vertical="center"/>
    </xf>
    <xf numFmtId="0" fontId="33" fillId="0" borderId="68" xfId="45" applyFont="1" applyBorder="1" applyAlignment="1">
      <alignment horizontal="center" vertical="center"/>
    </xf>
    <xf numFmtId="0" fontId="31" fillId="0" borderId="0" xfId="55" applyFont="1" applyAlignment="1">
      <alignment horizontal="left" vertical="center"/>
    </xf>
    <xf numFmtId="0" fontId="33" fillId="33" borderId="69" xfId="56" applyFont="1" applyFill="1" applyBorder="1" applyAlignment="1">
      <alignment horizontal="center" vertical="center"/>
    </xf>
    <xf numFmtId="0" fontId="33" fillId="0" borderId="70" xfId="56" applyFont="1" applyBorder="1" applyAlignment="1">
      <alignment horizontal="left" vertical="center" wrapText="1"/>
    </xf>
    <xf numFmtId="0" fontId="33" fillId="0" borderId="71" xfId="56" applyFont="1" applyBorder="1" applyAlignment="1">
      <alignment horizontal="left" vertical="center"/>
    </xf>
    <xf numFmtId="0" fontId="33" fillId="0" borderId="71" xfId="56" applyFont="1" applyBorder="1" applyAlignment="1">
      <alignment horizontal="left" vertical="center" wrapText="1"/>
    </xf>
    <xf numFmtId="0" fontId="33" fillId="0" borderId="71" xfId="58" applyFont="1" applyBorder="1" applyAlignment="1">
      <alignment horizontal="center" vertical="center"/>
    </xf>
    <xf numFmtId="0" fontId="33" fillId="0" borderId="0" xfId="45" applyFont="1" applyAlignment="1">
      <alignment horizontal="left" vertical="center" wrapText="1"/>
    </xf>
    <xf numFmtId="0" fontId="33" fillId="0" borderId="72" xfId="45" applyFont="1" applyBorder="1" applyAlignment="1">
      <alignment horizontal="left" vertical="center" wrapText="1"/>
    </xf>
    <xf numFmtId="0" fontId="33" fillId="0" borderId="73" xfId="45" applyFont="1" applyBorder="1" applyAlignment="1">
      <alignment horizontal="left" vertical="center" wrapText="1"/>
    </xf>
    <xf numFmtId="0" fontId="30" fillId="0" borderId="0" xfId="0" applyFont="1" applyAlignment="1">
      <alignment horizontal="right" vertical="center"/>
    </xf>
    <xf numFmtId="0" fontId="33" fillId="0" borderId="74" xfId="56" applyFont="1" applyBorder="1" applyAlignment="1">
      <alignment horizontal="left" vertical="center" wrapText="1"/>
    </xf>
    <xf numFmtId="0" fontId="33" fillId="0" borderId="58" xfId="56" applyFont="1" applyBorder="1" applyAlignment="1">
      <alignment horizontal="left" vertical="center"/>
    </xf>
    <xf numFmtId="0" fontId="33" fillId="0" borderId="58" xfId="56" applyFont="1" applyBorder="1" applyAlignment="1">
      <alignment horizontal="left" vertical="center" wrapText="1"/>
    </xf>
    <xf numFmtId="0" fontId="33" fillId="0" borderId="58" xfId="58" applyFont="1" applyBorder="1" applyAlignment="1">
      <alignment horizontal="center" vertical="center"/>
    </xf>
    <xf numFmtId="0" fontId="33" fillId="0" borderId="75" xfId="45" applyFont="1" applyBorder="1" applyAlignment="1">
      <alignment horizontal="left" vertical="center" wrapText="1"/>
    </xf>
    <xf numFmtId="0" fontId="30" fillId="0" borderId="0" xfId="0" applyFont="1" applyAlignment="1">
      <alignment wrapText="1"/>
    </xf>
    <xf numFmtId="0" fontId="31" fillId="0" borderId="0" xfId="55" applyFont="1" applyAlignment="1">
      <alignment vertical="center" wrapText="1"/>
    </xf>
    <xf numFmtId="0" fontId="33" fillId="33" borderId="76" xfId="56" applyFont="1" applyFill="1" applyBorder="1" applyAlignment="1">
      <alignment horizontal="center" vertical="center" wrapText="1"/>
    </xf>
    <xf numFmtId="0" fontId="33" fillId="0" borderId="61" xfId="56" applyFont="1" applyBorder="1" applyAlignment="1">
      <alignment vertical="center" wrapText="1"/>
    </xf>
    <xf numFmtId="0" fontId="33" fillId="0" borderId="77" xfId="45" applyFont="1" applyBorder="1" applyAlignment="1">
      <alignment horizontal="left" vertical="center" wrapText="1"/>
    </xf>
    <xf numFmtId="0" fontId="33" fillId="0" borderId="61" xfId="55" applyFont="1" applyBorder="1" applyAlignment="1">
      <alignment horizontal="left" vertical="center" wrapText="1"/>
    </xf>
    <xf numFmtId="0" fontId="33" fillId="0" borderId="78" xfId="45" applyFont="1" applyBorder="1" applyAlignment="1">
      <alignment vertical="center" wrapText="1"/>
    </xf>
    <xf numFmtId="0" fontId="33" fillId="35" borderId="61" xfId="45" applyFont="1" applyFill="1" applyBorder="1" applyAlignment="1">
      <alignment vertical="center" wrapText="1"/>
    </xf>
    <xf numFmtId="0" fontId="33" fillId="0" borderId="65" xfId="45" applyFont="1" applyBorder="1" applyAlignment="1">
      <alignment vertical="center" wrapText="1"/>
    </xf>
    <xf numFmtId="0" fontId="35" fillId="0" borderId="0" xfId="56" applyFont="1" applyAlignment="1">
      <alignment horizontal="left" vertical="center"/>
    </xf>
    <xf numFmtId="0" fontId="25" fillId="34" borderId="0" xfId="50" applyFont="1" applyFill="1" applyAlignment="1">
      <alignment horizontal="center" vertical="center"/>
    </xf>
    <xf numFmtId="0" fontId="25" fillId="34" borderId="0" xfId="50" applyFont="1" applyFill="1" applyAlignment="1">
      <alignment horizontal="left" vertical="center"/>
    </xf>
    <xf numFmtId="0" fontId="0" fillId="34" borderId="0" xfId="50" applyFont="1" applyFill="1" applyAlignment="1">
      <alignment horizontal="left" vertical="center"/>
    </xf>
    <xf numFmtId="0" fontId="37" fillId="34" borderId="0" xfId="50" applyFont="1" applyFill="1" applyAlignment="1">
      <alignment horizontal="left" vertical="center"/>
    </xf>
    <xf numFmtId="0" fontId="37" fillId="34" borderId="0" xfId="50" applyFont="1" applyFill="1" applyAlignment="1">
      <alignment horizontal="center" vertical="center"/>
    </xf>
    <xf numFmtId="0" fontId="25" fillId="34" borderId="44" xfId="50" applyFont="1" applyFill="1" applyBorder="1" applyAlignment="1">
      <alignment horizontal="center" vertical="center"/>
    </xf>
    <xf numFmtId="0" fontId="25" fillId="34" borderId="45" xfId="50" applyFont="1" applyFill="1" applyBorder="1" applyAlignment="1">
      <alignment horizontal="center" vertical="center"/>
    </xf>
    <xf numFmtId="0" fontId="25" fillId="34" borderId="79" xfId="50" applyFont="1" applyFill="1" applyBorder="1" applyAlignment="1">
      <alignment horizontal="center" vertical="center"/>
    </xf>
    <xf numFmtId="0" fontId="25" fillId="34" borderId="45" xfId="50" applyFont="1" applyFill="1" applyBorder="1" applyAlignment="1">
      <alignment vertical="center"/>
    </xf>
    <xf numFmtId="0" fontId="25" fillId="34" borderId="46" xfId="50" applyFont="1" applyFill="1" applyBorder="1" applyAlignment="1">
      <alignment vertical="center"/>
    </xf>
    <xf numFmtId="0" fontId="8" fillId="34" borderId="46" xfId="50" applyFill="1" applyBorder="1" applyAlignment="1">
      <alignment horizontal="center" vertical="center"/>
    </xf>
    <xf numFmtId="0" fontId="25" fillId="34" borderId="79" xfId="50" applyFont="1" applyFill="1" applyBorder="1" applyAlignment="1">
      <alignment vertical="center"/>
    </xf>
    <xf numFmtId="0" fontId="25" fillId="34" borderId="80" xfId="50" applyFont="1" applyFill="1" applyBorder="1" applyAlignment="1">
      <alignment horizontal="center" vertical="center"/>
    </xf>
    <xf numFmtId="0" fontId="25" fillId="34" borderId="45" xfId="50" applyFont="1" applyFill="1" applyBorder="1"/>
    <xf numFmtId="0" fontId="25" fillId="34" borderId="0" xfId="50" applyFont="1" applyFill="1" applyAlignment="1">
      <alignment horizontal="center"/>
    </xf>
    <xf numFmtId="0" fontId="25" fillId="34" borderId="69" xfId="50" applyFont="1" applyFill="1" applyBorder="1" applyAlignment="1">
      <alignment horizontal="center" vertical="center"/>
    </xf>
    <xf numFmtId="0" fontId="25" fillId="34" borderId="81" xfId="50" applyFont="1" applyFill="1" applyBorder="1" applyAlignment="1">
      <alignment horizontal="center" vertical="center"/>
    </xf>
    <xf numFmtId="0" fontId="25" fillId="34" borderId="50" xfId="50" applyFont="1" applyFill="1" applyBorder="1" applyAlignment="1">
      <alignment horizontal="center" vertical="center"/>
    </xf>
    <xf numFmtId="0" fontId="25" fillId="34" borderId="51" xfId="50" applyFont="1" applyFill="1" applyBorder="1" applyAlignment="1">
      <alignment horizontal="center" vertical="center"/>
    </xf>
    <xf numFmtId="0" fontId="25" fillId="34" borderId="59" xfId="50" applyFont="1" applyFill="1" applyBorder="1" applyAlignment="1">
      <alignment horizontal="center" vertical="center"/>
    </xf>
    <xf numFmtId="0" fontId="25" fillId="34" borderId="50" xfId="50" applyFont="1" applyFill="1" applyBorder="1"/>
    <xf numFmtId="0" fontId="25" fillId="34" borderId="49" xfId="50" applyFont="1" applyFill="1" applyBorder="1" applyAlignment="1">
      <alignment horizontal="center" vertical="center"/>
    </xf>
    <xf numFmtId="0" fontId="25" fillId="34" borderId="82" xfId="50" applyFont="1" applyFill="1" applyBorder="1" applyAlignment="1">
      <alignment vertical="center" wrapText="1"/>
    </xf>
    <xf numFmtId="0" fontId="25" fillId="34" borderId="83" xfId="50" applyFont="1" applyFill="1" applyBorder="1" applyAlignment="1">
      <alignment vertical="center"/>
    </xf>
    <xf numFmtId="0" fontId="25" fillId="34" borderId="83" xfId="50" applyFont="1" applyFill="1" applyBorder="1" applyAlignment="1">
      <alignment vertical="center" wrapText="1"/>
    </xf>
    <xf numFmtId="0" fontId="25" fillId="34" borderId="84" xfId="50" applyFont="1" applyFill="1" applyBorder="1" applyAlignment="1">
      <alignment vertical="center"/>
    </xf>
    <xf numFmtId="0" fontId="25" fillId="34" borderId="80" xfId="50" applyFont="1" applyFill="1" applyBorder="1" applyAlignment="1">
      <alignment horizontal="left" vertical="center"/>
    </xf>
    <xf numFmtId="0" fontId="25" fillId="34" borderId="50" xfId="50" applyFont="1" applyFill="1" applyBorder="1" applyAlignment="1">
      <alignment wrapText="1"/>
    </xf>
    <xf numFmtId="0" fontId="25" fillId="34" borderId="84" xfId="50" applyFont="1" applyFill="1" applyBorder="1" applyAlignment="1">
      <alignment vertical="center" wrapText="1"/>
    </xf>
    <xf numFmtId="0" fontId="25" fillId="34" borderId="0" xfId="50" applyFont="1" applyFill="1" applyAlignment="1">
      <alignment vertical="center"/>
    </xf>
    <xf numFmtId="0" fontId="25" fillId="34" borderId="45" xfId="50" applyFont="1" applyFill="1" applyBorder="1" applyAlignment="1">
      <alignment horizontal="left" vertical="center" wrapText="1"/>
    </xf>
    <xf numFmtId="0" fontId="25" fillId="34" borderId="46" xfId="50" applyFont="1" applyFill="1" applyBorder="1" applyAlignment="1">
      <alignment horizontal="left" vertical="center"/>
    </xf>
    <xf numFmtId="0" fontId="25" fillId="34" borderId="46" xfId="50" applyFont="1" applyFill="1" applyBorder="1" applyAlignment="1">
      <alignment horizontal="left" vertical="center" wrapText="1"/>
    </xf>
    <xf numFmtId="0" fontId="25" fillId="34" borderId="79" xfId="50" applyFont="1" applyFill="1" applyBorder="1" applyAlignment="1">
      <alignment horizontal="left" vertical="center"/>
    </xf>
    <xf numFmtId="0" fontId="25" fillId="34" borderId="81" xfId="50" applyFont="1" applyFill="1" applyBorder="1" applyAlignment="1">
      <alignment wrapText="1"/>
    </xf>
    <xf numFmtId="0" fontId="25" fillId="34" borderId="46" xfId="50" applyFont="1" applyFill="1" applyBorder="1" applyAlignment="1">
      <alignment vertical="center" wrapText="1"/>
    </xf>
    <xf numFmtId="0" fontId="25" fillId="34" borderId="79" xfId="50" applyFont="1" applyFill="1" applyBorder="1" applyAlignment="1">
      <alignment vertical="center" wrapText="1"/>
    </xf>
    <xf numFmtId="0" fontId="25" fillId="34" borderId="80" xfId="50" applyFont="1" applyFill="1" applyBorder="1" applyAlignment="1">
      <alignment horizontal="left" vertical="center" wrapText="1"/>
    </xf>
    <xf numFmtId="0" fontId="25" fillId="34" borderId="50" xfId="50" applyFont="1" applyFill="1" applyBorder="1" applyAlignment="1">
      <alignment horizontal="left" vertical="center"/>
    </xf>
    <xf numFmtId="0" fontId="25" fillId="34" borderId="59" xfId="50" applyFont="1" applyFill="1" applyBorder="1" applyAlignment="1">
      <alignment horizontal="left" vertical="center"/>
    </xf>
    <xf numFmtId="0" fontId="25" fillId="34" borderId="50" xfId="50" applyFont="1" applyFill="1" applyBorder="1" applyAlignment="1">
      <alignment vertical="center" wrapText="1"/>
    </xf>
    <xf numFmtId="0" fontId="25" fillId="34" borderId="51" xfId="50" applyFont="1" applyFill="1" applyBorder="1" applyAlignment="1">
      <alignment vertical="center" wrapText="1"/>
    </xf>
    <xf numFmtId="0" fontId="25" fillId="34" borderId="59" xfId="50" applyFont="1" applyFill="1" applyBorder="1" applyAlignment="1">
      <alignment vertical="center" wrapText="1"/>
    </xf>
    <xf numFmtId="0" fontId="25" fillId="34" borderId="0" xfId="50" applyFont="1" applyFill="1"/>
    <xf numFmtId="0" fontId="25" fillId="34" borderId="45" xfId="50" applyFont="1" applyFill="1" applyBorder="1" applyAlignment="1">
      <alignment horizontal="left" vertical="center"/>
    </xf>
    <xf numFmtId="0" fontId="25" fillId="34" borderId="79" xfId="50" applyFont="1" applyFill="1" applyBorder="1" applyAlignment="1">
      <alignment horizontal="left" vertical="center" wrapText="1"/>
    </xf>
    <xf numFmtId="0" fontId="38" fillId="34" borderId="44" xfId="50" applyFont="1" applyFill="1" applyBorder="1" applyAlignment="1">
      <alignment horizontal="center" vertical="center"/>
    </xf>
    <xf numFmtId="0" fontId="25" fillId="34" borderId="0" xfId="50" applyFont="1" applyFill="1" applyAlignment="1">
      <alignment horizontal="left" vertical="center" wrapText="1"/>
    </xf>
    <xf numFmtId="0" fontId="8" fillId="34" borderId="50" xfId="50" applyFill="1" applyBorder="1" applyAlignment="1">
      <alignment horizontal="left" vertical="center"/>
    </xf>
    <xf numFmtId="0" fontId="8" fillId="34" borderId="59" xfId="50" applyFill="1" applyBorder="1" applyAlignment="1">
      <alignment horizontal="left" vertical="center"/>
    </xf>
    <xf numFmtId="0" fontId="8" fillId="34" borderId="50" xfId="50" applyFill="1" applyBorder="1" applyAlignment="1">
      <alignment vertical="center"/>
    </xf>
    <xf numFmtId="0" fontId="25" fillId="34" borderId="51" xfId="50" applyFont="1" applyFill="1" applyBorder="1" applyAlignment="1">
      <alignment vertical="center"/>
    </xf>
    <xf numFmtId="0" fontId="8" fillId="34" borderId="51" xfId="50" applyFill="1" applyBorder="1" applyAlignment="1">
      <alignment vertical="center"/>
    </xf>
    <xf numFmtId="0" fontId="25" fillId="34" borderId="59" xfId="50" applyFont="1" applyFill="1" applyBorder="1" applyAlignment="1">
      <alignment vertical="center"/>
    </xf>
    <xf numFmtId="0" fontId="8" fillId="34" borderId="80" xfId="50" applyFill="1" applyBorder="1" applyAlignment="1">
      <alignment horizontal="left" vertical="center"/>
    </xf>
    <xf numFmtId="0" fontId="38" fillId="34" borderId="49" xfId="50" applyFont="1" applyFill="1" applyBorder="1" applyAlignment="1">
      <alignment horizontal="center" vertical="center"/>
    </xf>
    <xf numFmtId="0" fontId="8" fillId="34" borderId="50" xfId="50" applyFill="1" applyBorder="1"/>
    <xf numFmtId="0" fontId="8" fillId="34" borderId="59" xfId="50" applyFill="1" applyBorder="1" applyAlignment="1">
      <alignment vertical="center"/>
    </xf>
    <xf numFmtId="0" fontId="0" fillId="34" borderId="0" xfId="50" applyFont="1" applyFill="1"/>
    <xf numFmtId="0" fontId="25" fillId="34" borderId="82" xfId="50" applyFont="1" applyFill="1" applyBorder="1" applyAlignment="1">
      <alignment horizontal="left" vertical="center"/>
    </xf>
    <xf numFmtId="0" fontId="25" fillId="34" borderId="84" xfId="50" applyFont="1" applyFill="1" applyBorder="1" applyAlignment="1">
      <alignment horizontal="left" vertical="center"/>
    </xf>
    <xf numFmtId="0" fontId="25" fillId="34" borderId="85" xfId="50" applyFont="1" applyFill="1" applyBorder="1" applyAlignment="1">
      <alignment horizontal="left" vertical="center" shrinkToFit="1"/>
    </xf>
    <xf numFmtId="0" fontId="25" fillId="34" borderId="86" xfId="50" applyFont="1" applyFill="1" applyBorder="1" applyAlignment="1">
      <alignment vertical="center"/>
    </xf>
    <xf numFmtId="0" fontId="25" fillId="34" borderId="87" xfId="50" applyFont="1" applyFill="1" applyBorder="1" applyAlignment="1">
      <alignment vertical="center"/>
    </xf>
    <xf numFmtId="0" fontId="25" fillId="34" borderId="88" xfId="50" applyFont="1" applyFill="1" applyBorder="1" applyAlignment="1">
      <alignment horizontal="left" vertical="center" wrapText="1"/>
    </xf>
    <xf numFmtId="0" fontId="25" fillId="34" borderId="89" xfId="50" applyFont="1" applyFill="1" applyBorder="1" applyAlignment="1">
      <alignment horizontal="left" vertical="center" shrinkToFit="1"/>
    </xf>
    <xf numFmtId="0" fontId="25" fillId="34" borderId="89" xfId="50" applyFont="1" applyFill="1" applyBorder="1" applyAlignment="1">
      <alignment horizontal="left" vertical="center" wrapText="1"/>
    </xf>
    <xf numFmtId="0" fontId="25" fillId="34" borderId="89" xfId="50" applyFont="1" applyFill="1" applyBorder="1" applyAlignment="1">
      <alignment horizontal="left" vertical="center"/>
    </xf>
    <xf numFmtId="0" fontId="25" fillId="34" borderId="90" xfId="50" applyFont="1" applyFill="1" applyBorder="1" applyAlignment="1">
      <alignment horizontal="left" vertical="center" wrapText="1"/>
    </xf>
    <xf numFmtId="0" fontId="25" fillId="34" borderId="85" xfId="50" applyFont="1" applyFill="1" applyBorder="1" applyAlignment="1">
      <alignment vertical="center"/>
    </xf>
    <xf numFmtId="0" fontId="25" fillId="34" borderId="89" xfId="50" applyFont="1" applyFill="1" applyBorder="1" applyAlignment="1">
      <alignment vertical="center" shrinkToFit="1"/>
    </xf>
    <xf numFmtId="0" fontId="25" fillId="34" borderId="89" xfId="50" applyFont="1" applyFill="1" applyBorder="1" applyAlignment="1">
      <alignment vertical="center" wrapText="1"/>
    </xf>
    <xf numFmtId="0" fontId="25" fillId="34" borderId="90" xfId="50" applyFont="1" applyFill="1" applyBorder="1" applyAlignment="1">
      <alignment vertical="center" wrapText="1"/>
    </xf>
    <xf numFmtId="0" fontId="25" fillId="34" borderId="91" xfId="50" applyFont="1" applyFill="1" applyBorder="1" applyAlignment="1">
      <alignment vertical="center" shrinkToFit="1"/>
    </xf>
    <xf numFmtId="0" fontId="0" fillId="34" borderId="0" xfId="50" applyFont="1" applyFill="1" applyAlignment="1">
      <alignment horizontal="center" vertical="center"/>
    </xf>
    <xf numFmtId="0" fontId="8" fillId="34" borderId="79" xfId="50" applyFill="1" applyBorder="1" applyAlignment="1">
      <alignment horizontal="center" vertical="center"/>
    </xf>
    <xf numFmtId="0" fontId="8" fillId="34" borderId="92" xfId="50" applyFill="1" applyBorder="1" applyAlignment="1">
      <alignment horizontal="center" vertical="center"/>
    </xf>
    <xf numFmtId="0" fontId="8" fillId="34" borderId="86" xfId="50" applyFill="1" applyBorder="1" applyAlignment="1">
      <alignment horizontal="center" vertical="center"/>
    </xf>
    <xf numFmtId="0" fontId="8" fillId="34" borderId="87" xfId="50" applyFill="1" applyBorder="1" applyAlignment="1">
      <alignment horizontal="center" vertical="center"/>
    </xf>
    <xf numFmtId="0" fontId="8" fillId="34" borderId="93" xfId="50" applyFill="1" applyBorder="1" applyAlignment="1">
      <alignment horizontal="center" vertical="center"/>
    </xf>
    <xf numFmtId="0" fontId="8" fillId="34" borderId="94" xfId="50" applyFill="1" applyBorder="1" applyAlignment="1">
      <alignment horizontal="center" vertical="center"/>
    </xf>
    <xf numFmtId="0" fontId="8" fillId="34" borderId="95" xfId="50" applyFill="1" applyBorder="1" applyAlignment="1">
      <alignment horizontal="center" vertical="center"/>
    </xf>
    <xf numFmtId="0" fontId="8" fillId="34" borderId="45" xfId="50" applyFill="1" applyBorder="1" applyAlignment="1">
      <alignment horizontal="center" vertical="center"/>
    </xf>
    <xf numFmtId="0" fontId="8" fillId="34" borderId="96" xfId="50" applyFill="1" applyBorder="1" applyAlignment="1">
      <alignment horizontal="center" vertical="center"/>
    </xf>
    <xf numFmtId="0" fontId="8" fillId="34" borderId="97" xfId="50" applyFill="1" applyBorder="1" applyAlignment="1">
      <alignment horizontal="center" vertical="center"/>
    </xf>
    <xf numFmtId="0" fontId="25" fillId="34" borderId="81" xfId="50" applyFont="1" applyFill="1" applyBorder="1" applyAlignment="1">
      <alignment vertical="center"/>
    </xf>
    <xf numFmtId="0" fontId="25" fillId="34" borderId="80" xfId="50" applyFont="1" applyFill="1" applyBorder="1" applyAlignment="1">
      <alignment vertical="center"/>
    </xf>
    <xf numFmtId="0" fontId="25" fillId="34" borderId="98" xfId="50" applyFont="1" applyFill="1" applyBorder="1" applyAlignment="1">
      <alignment vertical="center"/>
    </xf>
    <xf numFmtId="0" fontId="25" fillId="34" borderId="99" xfId="50" applyFont="1" applyFill="1" applyBorder="1" applyAlignment="1">
      <alignment vertical="center"/>
    </xf>
    <xf numFmtId="0" fontId="25" fillId="34" borderId="94" xfId="50" applyFont="1" applyFill="1" applyBorder="1" applyAlignment="1">
      <alignment vertical="center"/>
    </xf>
    <xf numFmtId="0" fontId="25" fillId="34" borderId="100" xfId="50" applyFont="1" applyFill="1" applyBorder="1" applyAlignment="1">
      <alignment horizontal="left" vertical="center"/>
    </xf>
    <xf numFmtId="0" fontId="25" fillId="34" borderId="95" xfId="50" applyFont="1" applyFill="1" applyBorder="1" applyAlignment="1">
      <alignment vertical="center"/>
    </xf>
    <xf numFmtId="0" fontId="25" fillId="34" borderId="96" xfId="50" applyFont="1" applyFill="1" applyBorder="1" applyAlignment="1">
      <alignment vertical="center"/>
    </xf>
    <xf numFmtId="0" fontId="25" fillId="34" borderId="81" xfId="50" applyFont="1" applyFill="1" applyBorder="1" applyAlignment="1">
      <alignment vertical="center" wrapText="1"/>
    </xf>
    <xf numFmtId="0" fontId="25" fillId="34" borderId="80" xfId="50" applyFont="1" applyFill="1" applyBorder="1" applyAlignment="1">
      <alignment vertical="center" wrapText="1"/>
    </xf>
    <xf numFmtId="0" fontId="8" fillId="34" borderId="99" xfId="50" applyFill="1" applyBorder="1" applyAlignment="1">
      <alignment vertical="center"/>
    </xf>
    <xf numFmtId="0" fontId="8" fillId="34" borderId="94" xfId="50" applyFill="1" applyBorder="1" applyAlignment="1">
      <alignment vertical="center"/>
    </xf>
    <xf numFmtId="0" fontId="8" fillId="34" borderId="95" xfId="50" applyFill="1" applyBorder="1" applyAlignment="1">
      <alignment vertical="center"/>
    </xf>
    <xf numFmtId="0" fontId="25" fillId="34" borderId="98" xfId="50" applyFont="1" applyFill="1" applyBorder="1" applyAlignment="1">
      <alignment horizontal="left" vertical="center" wrapText="1"/>
    </xf>
    <xf numFmtId="0" fontId="25" fillId="34" borderId="99" xfId="50" applyFont="1" applyFill="1" applyBorder="1" applyAlignment="1">
      <alignment horizontal="left" vertical="center" wrapText="1"/>
    </xf>
    <xf numFmtId="0" fontId="25" fillId="34" borderId="94" xfId="50" applyFont="1" applyFill="1" applyBorder="1" applyAlignment="1">
      <alignment horizontal="left" vertical="center" wrapText="1"/>
    </xf>
    <xf numFmtId="0" fontId="8" fillId="34" borderId="100" xfId="50" applyFill="1" applyBorder="1" applyAlignment="1">
      <alignment horizontal="center" vertical="center"/>
    </xf>
    <xf numFmtId="0" fontId="25" fillId="34" borderId="98" xfId="50" applyFont="1" applyFill="1" applyBorder="1" applyAlignment="1">
      <alignment vertical="center" wrapText="1"/>
    </xf>
    <xf numFmtId="0" fontId="25" fillId="34" borderId="94" xfId="50" applyFont="1" applyFill="1" applyBorder="1" applyAlignment="1">
      <alignment horizontal="left" vertical="center"/>
    </xf>
    <xf numFmtId="0" fontId="8" fillId="34" borderId="80" xfId="50" applyFill="1" applyBorder="1" applyAlignment="1">
      <alignment horizontal="center" vertical="center"/>
    </xf>
    <xf numFmtId="0" fontId="8" fillId="34" borderId="98" xfId="50" applyFill="1" applyBorder="1" applyAlignment="1">
      <alignment horizontal="center" vertical="center"/>
    </xf>
    <xf numFmtId="0" fontId="8" fillId="34" borderId="99" xfId="50" applyFill="1" applyBorder="1" applyAlignment="1">
      <alignment horizontal="center" vertical="center"/>
    </xf>
    <xf numFmtId="0" fontId="8" fillId="34" borderId="81" xfId="50" applyFill="1" applyBorder="1" applyAlignment="1">
      <alignment horizontal="center" vertical="center"/>
    </xf>
    <xf numFmtId="0" fontId="8" fillId="34" borderId="98" xfId="50" applyFill="1" applyBorder="1" applyAlignment="1">
      <alignment vertical="center"/>
    </xf>
    <xf numFmtId="0" fontId="25" fillId="34" borderId="95" xfId="50" applyFont="1" applyFill="1" applyBorder="1" applyAlignment="1">
      <alignment horizontal="left" vertical="center"/>
    </xf>
    <xf numFmtId="0" fontId="25" fillId="34" borderId="99" xfId="50" applyFont="1" applyFill="1" applyBorder="1" applyAlignment="1">
      <alignment horizontal="left" vertical="center"/>
    </xf>
    <xf numFmtId="0" fontId="8" fillId="34" borderId="94" xfId="50" applyFill="1" applyBorder="1" applyAlignment="1">
      <alignment horizontal="left" vertical="center"/>
    </xf>
    <xf numFmtId="0" fontId="8" fillId="34" borderId="99" xfId="50" applyFill="1" applyBorder="1" applyAlignment="1">
      <alignment horizontal="left" vertical="center"/>
    </xf>
    <xf numFmtId="0" fontId="8" fillId="34" borderId="96" xfId="50" applyFill="1" applyBorder="1" applyAlignment="1">
      <alignment vertical="center"/>
    </xf>
    <xf numFmtId="0" fontId="25" fillId="34" borderId="98" xfId="50" applyFont="1" applyFill="1" applyBorder="1" applyAlignment="1">
      <alignment horizontal="left" vertical="center"/>
    </xf>
    <xf numFmtId="0" fontId="39" fillId="34" borderId="94" xfId="50" applyFont="1" applyFill="1" applyBorder="1" applyAlignment="1">
      <alignment vertical="center"/>
    </xf>
    <xf numFmtId="0" fontId="8" fillId="34" borderId="95" xfId="50" applyFill="1" applyBorder="1" applyAlignment="1">
      <alignment horizontal="left" vertical="center"/>
    </xf>
    <xf numFmtId="0" fontId="8" fillId="0" borderId="69" xfId="50" applyBorder="1" applyAlignment="1">
      <alignment horizontal="center" vertical="center"/>
    </xf>
    <xf numFmtId="0" fontId="25" fillId="34" borderId="101" xfId="50" applyFont="1" applyFill="1" applyBorder="1" applyAlignment="1">
      <alignment horizontal="left" vertical="center"/>
    </xf>
    <xf numFmtId="0" fontId="8" fillId="34" borderId="102" xfId="50" applyFill="1" applyBorder="1" applyAlignment="1">
      <alignment horizontal="left" vertical="center"/>
    </xf>
    <xf numFmtId="0" fontId="8" fillId="34" borderId="103" xfId="50" applyFill="1" applyBorder="1" applyAlignment="1">
      <alignment horizontal="left" vertical="center"/>
    </xf>
    <xf numFmtId="0" fontId="25" fillId="34" borderId="104" xfId="50" applyFont="1" applyFill="1" applyBorder="1" applyAlignment="1">
      <alignment horizontal="left" vertical="center"/>
    </xf>
    <xf numFmtId="0" fontId="25" fillId="34" borderId="51" xfId="50" applyFont="1" applyFill="1" applyBorder="1" applyAlignment="1">
      <alignment horizontal="left" vertical="center"/>
    </xf>
    <xf numFmtId="0" fontId="25" fillId="34" borderId="102" xfId="50" applyFont="1" applyFill="1" applyBorder="1" applyAlignment="1">
      <alignment horizontal="left" vertical="center"/>
    </xf>
    <xf numFmtId="0" fontId="25" fillId="34" borderId="103" xfId="50" applyFont="1" applyFill="1" applyBorder="1" applyAlignment="1">
      <alignment horizontal="left" vertical="center"/>
    </xf>
    <xf numFmtId="0" fontId="8" fillId="34" borderId="105" xfId="50" applyFill="1" applyBorder="1" applyAlignment="1">
      <alignment horizontal="left" vertical="center"/>
    </xf>
    <xf numFmtId="0" fontId="25" fillId="34" borderId="106" xfId="50" applyFont="1" applyFill="1" applyBorder="1" applyAlignment="1">
      <alignment horizontal="center" vertical="center"/>
    </xf>
    <xf numFmtId="0" fontId="25" fillId="34" borderId="107" xfId="50" applyFont="1" applyFill="1" applyBorder="1" applyAlignment="1">
      <alignment horizontal="center" vertical="center"/>
    </xf>
    <xf numFmtId="0" fontId="25" fillId="34" borderId="46" xfId="50" applyFont="1" applyFill="1" applyBorder="1" applyAlignment="1">
      <alignment vertical="top"/>
    </xf>
    <xf numFmtId="0" fontId="25" fillId="34" borderId="0" xfId="50" applyFont="1" applyFill="1" applyAlignment="1">
      <alignment vertical="top"/>
    </xf>
    <xf numFmtId="0" fontId="25" fillId="34" borderId="80" xfId="50" applyFont="1" applyFill="1" applyBorder="1" applyAlignment="1">
      <alignment vertical="top"/>
    </xf>
    <xf numFmtId="0" fontId="25" fillId="34" borderId="108" xfId="50" applyFont="1" applyFill="1" applyBorder="1" applyAlignment="1">
      <alignment horizontal="center" vertical="center"/>
    </xf>
    <xf numFmtId="0" fontId="25" fillId="34" borderId="109" xfId="50" applyFont="1" applyFill="1" applyBorder="1" applyAlignment="1">
      <alignment horizontal="center" vertical="center"/>
    </xf>
    <xf numFmtId="0" fontId="25" fillId="34" borderId="110" xfId="50" applyFont="1" applyFill="1" applyBorder="1" applyAlignment="1">
      <alignment horizontal="center" vertical="center"/>
    </xf>
    <xf numFmtId="0" fontId="25" fillId="34" borderId="111" xfId="50" applyFont="1" applyFill="1" applyBorder="1" applyAlignment="1">
      <alignment horizontal="center" vertical="center"/>
    </xf>
    <xf numFmtId="0" fontId="25" fillId="34" borderId="50" xfId="50" applyFont="1" applyFill="1" applyBorder="1" applyAlignment="1">
      <alignment vertical="top"/>
    </xf>
    <xf numFmtId="0" fontId="25" fillId="34" borderId="51" xfId="50" applyFont="1" applyFill="1" applyBorder="1" applyAlignment="1">
      <alignment vertical="top"/>
    </xf>
    <xf numFmtId="0" fontId="25" fillId="34" borderId="59" xfId="50" applyFont="1" applyFill="1" applyBorder="1" applyAlignment="1">
      <alignment vertical="top"/>
    </xf>
    <xf numFmtId="0" fontId="25" fillId="34" borderId="79" xfId="50" applyFont="1" applyFill="1" applyBorder="1" applyAlignment="1">
      <alignment vertical="top"/>
    </xf>
    <xf numFmtId="0" fontId="8" fillId="0" borderId="49" xfId="50" applyBorder="1" applyAlignment="1">
      <alignment horizontal="center" vertical="center"/>
    </xf>
    <xf numFmtId="0" fontId="25" fillId="34" borderId="50" xfId="50" applyFont="1" applyFill="1" applyBorder="1" applyAlignment="1">
      <alignment vertical="center"/>
    </xf>
    <xf numFmtId="0" fontId="25" fillId="34" borderId="101" xfId="50" applyFont="1" applyFill="1" applyBorder="1" applyAlignment="1">
      <alignment vertical="center"/>
    </xf>
    <xf numFmtId="0" fontId="25" fillId="34" borderId="102" xfId="50" applyFont="1" applyFill="1" applyBorder="1" applyAlignment="1">
      <alignment vertical="top"/>
    </xf>
    <xf numFmtId="0" fontId="25" fillId="34" borderId="103" xfId="50" applyFont="1" applyFill="1" applyBorder="1" applyAlignment="1">
      <alignment vertical="top"/>
    </xf>
    <xf numFmtId="0" fontId="25" fillId="34" borderId="103" xfId="50" applyFont="1" applyFill="1" applyBorder="1" applyAlignment="1">
      <alignment vertical="center"/>
    </xf>
    <xf numFmtId="0" fontId="39" fillId="34" borderId="103" xfId="50" applyFont="1" applyFill="1" applyBorder="1" applyAlignment="1">
      <alignment vertical="center"/>
    </xf>
    <xf numFmtId="0" fontId="25" fillId="34" borderId="105" xfId="50" applyFont="1" applyFill="1" applyBorder="1" applyAlignment="1">
      <alignment vertical="center"/>
    </xf>
    <xf numFmtId="0" fontId="25" fillId="34" borderId="102" xfId="50" applyFont="1" applyFill="1" applyBorder="1" applyAlignment="1">
      <alignment vertical="center"/>
    </xf>
    <xf numFmtId="0" fontId="25" fillId="0" borderId="0" xfId="50" applyFont="1"/>
    <xf numFmtId="0" fontId="40" fillId="0" borderId="0" xfId="0" applyFont="1" applyAlignment="1">
      <alignment horizontal="left" vertical="top"/>
    </xf>
    <xf numFmtId="0" fontId="40" fillId="0" borderId="0" xfId="0" applyFont="1" applyAlignment="1">
      <alignment horizontal="left" vertical="center"/>
    </xf>
    <xf numFmtId="0" fontId="40" fillId="0" borderId="51" xfId="0" applyFont="1" applyBorder="1" applyAlignment="1">
      <alignment horizontal="left" vertical="center"/>
    </xf>
    <xf numFmtId="0" fontId="40" fillId="0" borderId="80" xfId="0" applyFont="1" applyBorder="1" applyAlignment="1">
      <alignment horizontal="left" vertical="top"/>
    </xf>
    <xf numFmtId="0" fontId="40" fillId="0" borderId="79" xfId="0" applyFont="1" applyBorder="1" applyAlignment="1">
      <alignment horizontal="left" vertical="top"/>
    </xf>
    <xf numFmtId="0" fontId="40"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left" vertical="top" wrapText="1"/>
    </xf>
    <xf numFmtId="0" fontId="40" fillId="0" borderId="0" xfId="0" applyFont="1" applyAlignment="1">
      <alignment horizontal="center" vertical="top"/>
    </xf>
    <xf numFmtId="0" fontId="40" fillId="0" borderId="44" xfId="0" applyFont="1" applyBorder="1" applyAlignment="1">
      <alignment horizontal="center" vertical="center"/>
    </xf>
    <xf numFmtId="0" fontId="40" fillId="0" borderId="45" xfId="0" applyFont="1" applyBorder="1" applyAlignment="1">
      <alignment horizontal="left" vertical="top" wrapText="1"/>
    </xf>
    <xf numFmtId="0" fontId="0" fillId="0" borderId="46" xfId="0" applyBorder="1" applyAlignment="1">
      <alignment horizontal="left" vertical="top" wrapText="1"/>
    </xf>
    <xf numFmtId="0" fontId="0" fillId="0" borderId="79" xfId="0" applyBorder="1" applyAlignment="1">
      <alignment horizontal="left" vertical="top" wrapText="1"/>
    </xf>
    <xf numFmtId="0" fontId="40" fillId="0" borderId="46" xfId="0" applyFont="1" applyBorder="1" applyAlignment="1">
      <alignment horizontal="left" vertical="top" wrapText="1"/>
    </xf>
    <xf numFmtId="0" fontId="40" fillId="0" borderId="79" xfId="0" applyFont="1" applyBorder="1" applyAlignment="1">
      <alignment horizontal="left" vertical="top" wrapText="1"/>
    </xf>
    <xf numFmtId="0" fontId="40" fillId="0" borderId="44" xfId="0" applyFont="1" applyBorder="1" applyAlignment="1">
      <alignment horizontal="left" vertical="top" wrapText="1"/>
    </xf>
    <xf numFmtId="0" fontId="40" fillId="0" borderId="112" xfId="0" applyFont="1" applyBorder="1" applyAlignment="1">
      <alignment horizontal="left" vertical="top" wrapText="1"/>
    </xf>
    <xf numFmtId="0" fontId="40" fillId="0" borderId="69" xfId="0" applyFont="1" applyBorder="1" applyAlignment="1">
      <alignment horizontal="center" vertical="center"/>
    </xf>
    <xf numFmtId="0" fontId="40" fillId="0" borderId="81" xfId="0" applyFont="1" applyBorder="1" applyAlignment="1">
      <alignment horizontal="left" vertical="top" wrapText="1"/>
    </xf>
    <xf numFmtId="0" fontId="0" fillId="0" borderId="80" xfId="0" applyBorder="1" applyAlignment="1">
      <alignment horizontal="left" vertical="top" wrapText="1"/>
    </xf>
    <xf numFmtId="0" fontId="0" fillId="0" borderId="0" xfId="0" applyAlignment="1">
      <alignment horizontal="left" vertical="top" wrapText="1"/>
    </xf>
    <xf numFmtId="0" fontId="40" fillId="0" borderId="80" xfId="0" applyFont="1" applyBorder="1" applyAlignment="1">
      <alignment horizontal="left" vertical="top" wrapText="1"/>
    </xf>
    <xf numFmtId="0" fontId="40" fillId="0" borderId="69" xfId="0" applyFont="1" applyBorder="1" applyAlignment="1">
      <alignment horizontal="left" vertical="top" wrapText="1"/>
    </xf>
    <xf numFmtId="0" fontId="40" fillId="0" borderId="113" xfId="0" applyFont="1" applyBorder="1" applyAlignment="1">
      <alignment horizontal="left" vertical="top" wrapText="1"/>
    </xf>
    <xf numFmtId="0" fontId="40" fillId="0" borderId="81" xfId="0" applyFont="1" applyBorder="1" applyAlignment="1">
      <alignment horizontal="left" vertical="top"/>
    </xf>
    <xf numFmtId="0" fontId="40" fillId="0" borderId="0" xfId="0" applyFont="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left" vertical="top" wrapText="1"/>
    </xf>
    <xf numFmtId="0" fontId="0" fillId="0" borderId="51" xfId="0" applyBorder="1" applyAlignment="1">
      <alignment horizontal="left" vertical="top" wrapText="1"/>
    </xf>
    <xf numFmtId="0" fontId="0" fillId="0" borderId="59" xfId="0" applyBorder="1" applyAlignment="1">
      <alignment horizontal="left" vertical="top" wrapText="1"/>
    </xf>
    <xf numFmtId="0" fontId="40" fillId="0" borderId="51" xfId="0" applyFont="1" applyBorder="1" applyAlignment="1">
      <alignment horizontal="left" vertical="top" wrapText="1"/>
    </xf>
    <xf numFmtId="0" fontId="40" fillId="0" borderId="59" xfId="0" applyFont="1" applyBorder="1" applyAlignment="1">
      <alignment horizontal="left" vertical="top" wrapText="1"/>
    </xf>
    <xf numFmtId="0" fontId="40" fillId="0" borderId="49" xfId="0" applyFont="1" applyBorder="1" applyAlignment="1">
      <alignment horizontal="left" vertical="top" wrapText="1"/>
    </xf>
    <xf numFmtId="0" fontId="40" fillId="0" borderId="114" xfId="0" applyFont="1" applyBorder="1" applyAlignment="1">
      <alignment horizontal="left" vertical="top" wrapText="1"/>
    </xf>
    <xf numFmtId="0" fontId="40" fillId="0" borderId="99" xfId="0" applyFont="1" applyBorder="1" applyAlignment="1">
      <alignment horizontal="left" vertical="top"/>
    </xf>
    <xf numFmtId="0" fontId="40" fillId="0" borderId="81" xfId="0" applyFont="1" applyBorder="1" applyAlignment="1">
      <alignment horizontal="center" vertical="center"/>
    </xf>
    <xf numFmtId="0" fontId="40" fillId="0" borderId="79" xfId="0" applyFont="1" applyBorder="1" applyAlignment="1">
      <alignment horizontal="center" vertical="center"/>
    </xf>
    <xf numFmtId="0" fontId="40" fillId="0" borderId="115" xfId="0" applyFont="1" applyBorder="1" applyAlignment="1">
      <alignment horizontal="center" vertical="center"/>
    </xf>
    <xf numFmtId="0" fontId="40" fillId="0" borderId="116" xfId="0" applyFont="1" applyBorder="1" applyAlignment="1">
      <alignment horizontal="center" vertical="center"/>
    </xf>
    <xf numFmtId="0" fontId="40" fillId="0" borderId="72" xfId="0" applyFont="1" applyBorder="1" applyAlignment="1">
      <alignment horizontal="left" vertical="top"/>
    </xf>
    <xf numFmtId="0" fontId="40" fillId="0" borderId="50" xfId="0" applyFont="1" applyBorder="1" applyAlignment="1">
      <alignment horizontal="left" vertical="center"/>
    </xf>
    <xf numFmtId="0" fontId="40" fillId="0" borderId="49" xfId="0" applyFont="1" applyBorder="1" applyAlignment="1">
      <alignment horizontal="left" vertical="center"/>
    </xf>
    <xf numFmtId="0" fontId="40" fillId="0" borderId="69" xfId="0" applyFont="1" applyBorder="1" applyAlignment="1">
      <alignment horizontal="left" vertical="center"/>
    </xf>
    <xf numFmtId="0" fontId="40" fillId="0" borderId="81" xfId="0" applyFont="1" applyBorder="1" applyAlignment="1">
      <alignment horizontal="left" vertical="center"/>
    </xf>
    <xf numFmtId="0" fontId="40" fillId="0" borderId="80" xfId="0" applyFont="1" applyBorder="1" applyAlignment="1">
      <alignment horizontal="left" vertical="center"/>
    </xf>
    <xf numFmtId="0" fontId="40" fillId="0" borderId="117" xfId="0" applyFont="1" applyBorder="1" applyAlignment="1">
      <alignment horizontal="left" vertical="center"/>
    </xf>
    <xf numFmtId="0" fontId="40" fillId="0" borderId="118" xfId="0" applyFont="1" applyBorder="1" applyAlignment="1">
      <alignment horizontal="left" vertical="center"/>
    </xf>
    <xf numFmtId="0" fontId="40" fillId="0" borderId="45" xfId="0" applyFont="1" applyBorder="1" applyAlignment="1">
      <alignment horizontal="left" vertical="center"/>
    </xf>
    <xf numFmtId="0" fontId="40" fillId="0" borderId="44" xfId="0" applyFont="1" applyBorder="1" applyAlignment="1">
      <alignment horizontal="left" vertical="center"/>
    </xf>
    <xf numFmtId="0" fontId="40" fillId="0" borderId="46" xfId="0" applyFont="1" applyBorder="1" applyAlignment="1">
      <alignment horizontal="left" vertical="center"/>
    </xf>
    <xf numFmtId="0" fontId="40" fillId="0" borderId="115" xfId="0" applyFont="1" applyBorder="1" applyAlignment="1">
      <alignment horizontal="left" vertical="center"/>
    </xf>
    <xf numFmtId="0" fontId="40" fillId="0" borderId="116" xfId="0" applyFont="1" applyBorder="1" applyAlignment="1">
      <alignment horizontal="left" vertical="center"/>
    </xf>
    <xf numFmtId="0" fontId="40" fillId="0" borderId="72" xfId="0" applyFont="1" applyBorder="1" applyAlignment="1">
      <alignment horizontal="center" vertical="top"/>
    </xf>
    <xf numFmtId="0" fontId="40" fillId="0" borderId="119" xfId="0" applyFont="1" applyBorder="1" applyAlignment="1">
      <alignment horizontal="left" vertical="center"/>
    </xf>
    <xf numFmtId="0" fontId="40" fillId="0" borderId="120" xfId="0" applyFont="1" applyBorder="1" applyAlignment="1">
      <alignment horizontal="left" vertical="center"/>
    </xf>
    <xf numFmtId="0" fontId="25" fillId="0" borderId="0" xfId="0" applyFont="1" applyAlignment="1">
      <alignment horizontal="center"/>
    </xf>
    <xf numFmtId="0" fontId="25" fillId="0" borderId="0" xfId="0" applyFont="1" applyAlignment="1">
      <alignment vertical="top"/>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45" xfId="0" applyFont="1" applyBorder="1" applyAlignment="1">
      <alignment horizontal="center"/>
    </xf>
    <xf numFmtId="0" fontId="25" fillId="0" borderId="46" xfId="0" applyFont="1" applyBorder="1" applyAlignment="1">
      <alignment horizontal="center" vertical="top"/>
    </xf>
    <xf numFmtId="0" fontId="25" fillId="0" borderId="46" xfId="0" applyFont="1" applyBorder="1" applyAlignment="1">
      <alignment horizontal="center"/>
    </xf>
    <xf numFmtId="0" fontId="25" fillId="0" borderId="79" xfId="0" applyFont="1" applyBorder="1" applyAlignment="1">
      <alignment horizontal="center"/>
    </xf>
    <xf numFmtId="0" fontId="41" fillId="0" borderId="0" xfId="0" applyFont="1"/>
    <xf numFmtId="0" fontId="25" fillId="0" borderId="69" xfId="0" applyFont="1" applyBorder="1" applyAlignment="1">
      <alignment vertical="center"/>
    </xf>
    <xf numFmtId="0" fontId="25" fillId="0" borderId="81" xfId="0" applyFont="1" applyBorder="1"/>
    <xf numFmtId="0" fontId="25" fillId="0" borderId="0" xfId="0" applyFont="1" applyAlignment="1">
      <alignment horizontal="center" vertical="top" wrapText="1"/>
    </xf>
    <xf numFmtId="0" fontId="25" fillId="0" borderId="80" xfId="0" applyFont="1" applyBorder="1"/>
    <xf numFmtId="0" fontId="25" fillId="0" borderId="69" xfId="0" applyFont="1" applyBorder="1"/>
    <xf numFmtId="0" fontId="25" fillId="0" borderId="0" xfId="0" applyFont="1" applyAlignment="1">
      <alignment vertical="top" wrapText="1"/>
    </xf>
    <xf numFmtId="0" fontId="25" fillId="0" borderId="0" xfId="0" applyFont="1" applyAlignment="1">
      <alignment horizontal="left" vertical="top" wrapText="1"/>
    </xf>
    <xf numFmtId="0" fontId="25" fillId="0" borderId="49" xfId="0" applyFont="1" applyBorder="1"/>
    <xf numFmtId="0" fontId="25" fillId="0" borderId="49" xfId="0" applyFont="1" applyBorder="1" applyAlignment="1">
      <alignment vertical="center"/>
    </xf>
    <xf numFmtId="0" fontId="25" fillId="0" borderId="51" xfId="0" applyFont="1" applyBorder="1" applyAlignment="1">
      <alignment vertical="center"/>
    </xf>
    <xf numFmtId="0" fontId="25" fillId="0" borderId="50" xfId="0" applyFont="1" applyBorder="1"/>
    <xf numFmtId="0" fontId="25" fillId="0" borderId="51" xfId="0" applyFont="1" applyBorder="1" applyAlignment="1">
      <alignment horizontal="center" vertical="top" wrapText="1"/>
    </xf>
    <xf numFmtId="0" fontId="25" fillId="0" borderId="51" xfId="0" applyFont="1" applyBorder="1"/>
    <xf numFmtId="0" fontId="25" fillId="0" borderId="59" xfId="0" applyFont="1" applyBorder="1"/>
    <xf numFmtId="0" fontId="25" fillId="0" borderId="44" xfId="0" applyFont="1" applyBorder="1" applyAlignment="1">
      <alignment horizontal="left" vertical="center"/>
    </xf>
    <xf numFmtId="0" fontId="25" fillId="0" borderId="45" xfId="0" applyFont="1" applyBorder="1"/>
    <xf numFmtId="0" fontId="25" fillId="0" borderId="46" xfId="0" applyFont="1" applyBorder="1" applyAlignment="1">
      <alignment vertical="center"/>
    </xf>
    <xf numFmtId="0" fontId="25" fillId="0" borderId="46" xfId="0" applyFont="1" applyBorder="1"/>
    <xf numFmtId="0" fontId="25" fillId="0" borderId="46" xfId="0" applyFont="1" applyBorder="1" applyAlignment="1">
      <alignment vertical="top"/>
    </xf>
    <xf numFmtId="0" fontId="25" fillId="0" borderId="83" xfId="0" applyFont="1" applyBorder="1"/>
    <xf numFmtId="0" fontId="25" fillId="0" borderId="79" xfId="0" applyFont="1" applyBorder="1"/>
    <xf numFmtId="0" fontId="25" fillId="0" borderId="69" xfId="0" applyFont="1" applyBorder="1" applyAlignment="1">
      <alignment horizontal="left" vertical="center"/>
    </xf>
    <xf numFmtId="0" fontId="25" fillId="0" borderId="76" xfId="0" applyFont="1" applyBorder="1" applyAlignment="1">
      <alignment horizontal="center" vertical="center"/>
    </xf>
    <xf numFmtId="0" fontId="25" fillId="0" borderId="45" xfId="0" applyFont="1" applyBorder="1" applyAlignment="1">
      <alignment horizontal="center" vertical="center"/>
    </xf>
    <xf numFmtId="0" fontId="25" fillId="0" borderId="79" xfId="0" applyFont="1" applyBorder="1" applyAlignment="1">
      <alignment horizontal="center" vertical="center"/>
    </xf>
    <xf numFmtId="0" fontId="25" fillId="0" borderId="45" xfId="0" applyFont="1" applyBorder="1" applyAlignment="1">
      <alignment horizontal="left" vertical="center" wrapText="1"/>
    </xf>
    <xf numFmtId="0" fontId="25" fillId="0" borderId="79" xfId="0" applyFont="1" applyBorder="1" applyAlignment="1">
      <alignment horizontal="left" vertical="center" wrapText="1"/>
    </xf>
    <xf numFmtId="0" fontId="25" fillId="0" borderId="80" xfId="0" applyFont="1" applyBorder="1" applyAlignment="1">
      <alignment horizontal="left" vertical="center" wrapText="1"/>
    </xf>
    <xf numFmtId="0" fontId="25" fillId="0" borderId="81"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left" vertical="center" wrapText="1"/>
    </xf>
    <xf numFmtId="0" fontId="25" fillId="0" borderId="69" xfId="42" applyFont="1" applyBorder="1" applyAlignment="1">
      <alignment horizontal="center" vertical="center"/>
    </xf>
    <xf numFmtId="0" fontId="25" fillId="0" borderId="50" xfId="0" applyFont="1" applyBorder="1" applyAlignment="1">
      <alignment horizontal="center" vertical="center"/>
    </xf>
    <xf numFmtId="0" fontId="25" fillId="0" borderId="59" xfId="0" applyFont="1" applyBorder="1" applyAlignment="1">
      <alignment horizontal="center" vertical="center"/>
    </xf>
    <xf numFmtId="0" fontId="25" fillId="0" borderId="45" xfId="0" applyFont="1" applyBorder="1" applyAlignment="1">
      <alignment horizontal="left" vertical="center"/>
    </xf>
    <xf numFmtId="0" fontId="25" fillId="0" borderId="79" xfId="0" applyFont="1" applyBorder="1" applyAlignment="1">
      <alignment horizontal="left" vertical="center"/>
    </xf>
    <xf numFmtId="0" fontId="25" fillId="0" borderId="81" xfId="0" applyFont="1" applyBorder="1" applyAlignment="1">
      <alignment horizontal="left" vertical="center"/>
    </xf>
    <xf numFmtId="0" fontId="25" fillId="0" borderId="80" xfId="0" applyFont="1" applyBorder="1" applyAlignment="1">
      <alignment horizontal="left" vertical="center"/>
    </xf>
    <xf numFmtId="0" fontId="25" fillId="0" borderId="50" xfId="0" applyFont="1" applyBorder="1" applyAlignment="1">
      <alignment horizontal="left" vertical="center" wrapText="1"/>
    </xf>
    <xf numFmtId="0" fontId="25" fillId="0" borderId="59" xfId="0" applyFont="1" applyBorder="1" applyAlignment="1">
      <alignment horizontal="left" vertical="center" wrapText="1"/>
    </xf>
    <xf numFmtId="0" fontId="25" fillId="0" borderId="51" xfId="0" applyFont="1" applyBorder="1" applyAlignment="1">
      <alignment horizontal="left" vertical="center" wrapText="1"/>
    </xf>
    <xf numFmtId="0" fontId="25" fillId="0" borderId="80" xfId="0" applyFont="1" applyBorder="1" applyAlignment="1">
      <alignment horizontal="right" vertical="center"/>
    </xf>
    <xf numFmtId="0" fontId="25" fillId="0" borderId="51" xfId="0" applyFont="1" applyBorder="1" applyAlignment="1">
      <alignment horizontal="center" vertical="center"/>
    </xf>
    <xf numFmtId="0" fontId="25" fillId="0" borderId="50" xfId="0" applyFont="1" applyBorder="1" applyAlignment="1">
      <alignment horizontal="left" vertical="center"/>
    </xf>
    <xf numFmtId="0" fontId="25" fillId="0" borderId="59" xfId="0" applyFont="1" applyBorder="1" applyAlignment="1">
      <alignment horizontal="left" vertical="center"/>
    </xf>
    <xf numFmtId="0" fontId="25" fillId="0" borderId="0" xfId="0" applyFont="1" applyAlignment="1">
      <alignment vertical="center" wrapText="1"/>
    </xf>
    <xf numFmtId="0" fontId="25" fillId="0" borderId="49" xfId="0" applyFont="1" applyBorder="1" applyAlignment="1">
      <alignment horizontal="left" vertical="center"/>
    </xf>
    <xf numFmtId="0" fontId="25" fillId="0" borderId="51" xfId="0" applyFont="1" applyBorder="1" applyAlignment="1">
      <alignment vertical="top"/>
    </xf>
    <xf numFmtId="0" fontId="25" fillId="0" borderId="51" xfId="0" applyFont="1" applyBorder="1" applyAlignment="1">
      <alignment vertical="center" wrapText="1"/>
    </xf>
    <xf numFmtId="0" fontId="42" fillId="0" borderId="0" xfId="0" applyFont="1"/>
    <xf numFmtId="0" fontId="25" fillId="0" borderId="0" xfId="0" applyFont="1" applyAlignment="1">
      <alignment horizontal="center" vertical="center" wrapText="1"/>
    </xf>
    <xf numFmtId="0" fontId="25" fillId="0" borderId="76" xfId="0" applyFont="1" applyBorder="1" applyAlignment="1">
      <alignment horizontal="left"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79" xfId="0" applyFont="1" applyBorder="1" applyAlignment="1">
      <alignment horizontal="center" vertical="center" wrapText="1"/>
    </xf>
    <xf numFmtId="0" fontId="43" fillId="0" borderId="0" xfId="0" applyFont="1" applyAlignment="1">
      <alignment horizontal="center" vertical="top" wrapText="1"/>
    </xf>
    <xf numFmtId="0" fontId="25" fillId="0" borderId="81" xfId="0" applyFont="1" applyBorder="1" applyAlignment="1">
      <alignment horizontal="center" vertical="center" wrapText="1"/>
    </xf>
    <xf numFmtId="0" fontId="25" fillId="0" borderId="80" xfId="0" applyFont="1" applyBorder="1" applyAlignment="1">
      <alignment horizontal="center" vertical="center" wrapText="1"/>
    </xf>
    <xf numFmtId="0" fontId="43" fillId="0" borderId="0" xfId="0" applyFont="1" applyAlignment="1">
      <alignment horizontal="center" vertical="top"/>
    </xf>
    <xf numFmtId="0" fontId="43" fillId="0" borderId="0" xfId="0" applyFont="1" applyAlignment="1">
      <alignment vertical="top"/>
    </xf>
    <xf numFmtId="0" fontId="43" fillId="0" borderId="0" xfId="0" applyFont="1" applyAlignment="1">
      <alignment vertical="top"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9" xfId="0" applyFont="1" applyBorder="1" applyAlignment="1">
      <alignment horizontal="center" vertical="center" wrapText="1"/>
    </xf>
    <xf numFmtId="0" fontId="44" fillId="0" borderId="44" xfId="0" applyFont="1" applyBorder="1" applyAlignment="1">
      <alignment horizontal="left" vertical="center"/>
    </xf>
    <xf numFmtId="0" fontId="25" fillId="0" borderId="46" xfId="0" applyFont="1" applyBorder="1" applyAlignment="1">
      <alignment horizontal="left" vertical="center"/>
    </xf>
    <xf numFmtId="0" fontId="44" fillId="0" borderId="69" xfId="0" applyFont="1" applyBorder="1" applyAlignment="1">
      <alignment horizontal="left" vertical="center"/>
    </xf>
    <xf numFmtId="0" fontId="25" fillId="0" borderId="81" xfId="0" applyFont="1" applyBorder="1" applyAlignment="1">
      <alignment vertical="center"/>
    </xf>
    <xf numFmtId="0" fontId="25" fillId="0" borderId="80" xfId="0" applyFont="1" applyBorder="1" applyAlignment="1">
      <alignment vertical="center"/>
    </xf>
    <xf numFmtId="0" fontId="25" fillId="0" borderId="84" xfId="0" applyFont="1" applyBorder="1" applyAlignment="1">
      <alignment horizontal="center" vertical="center"/>
    </xf>
    <xf numFmtId="0" fontId="44" fillId="0" borderId="44" xfId="0" applyFont="1" applyBorder="1" applyAlignment="1">
      <alignment horizontal="left" vertical="center" wrapText="1"/>
    </xf>
    <xf numFmtId="0" fontId="44" fillId="0" borderId="79" xfId="0" applyFont="1" applyBorder="1" applyAlignment="1">
      <alignment horizontal="left" vertical="center"/>
    </xf>
    <xf numFmtId="0" fontId="44" fillId="0" borderId="79" xfId="0" applyFont="1" applyBorder="1" applyAlignment="1">
      <alignment horizontal="left" vertical="center" wrapText="1"/>
    </xf>
    <xf numFmtId="0" fontId="44" fillId="0" borderId="44" xfId="0" applyFont="1" applyBorder="1" applyAlignment="1">
      <alignment vertical="center" wrapText="1"/>
    </xf>
    <xf numFmtId="0" fontId="44" fillId="0" borderId="69" xfId="0" applyFont="1" applyBorder="1" applyAlignment="1">
      <alignment horizontal="left" vertical="center" wrapText="1"/>
    </xf>
    <xf numFmtId="0" fontId="44" fillId="0" borderId="80" xfId="0" applyFont="1" applyBorder="1" applyAlignment="1">
      <alignment horizontal="left" vertical="center" wrapText="1"/>
    </xf>
    <xf numFmtId="0" fontId="44" fillId="0" borderId="69" xfId="0" applyFont="1" applyBorder="1" applyAlignment="1">
      <alignment vertical="center" wrapText="1"/>
    </xf>
    <xf numFmtId="0" fontId="44" fillId="0" borderId="69" xfId="0" applyFont="1" applyBorder="1" applyAlignment="1">
      <alignment vertical="center"/>
    </xf>
    <xf numFmtId="0" fontId="44" fillId="0" borderId="80" xfId="0" applyFont="1" applyBorder="1" applyAlignment="1">
      <alignment vertical="center"/>
    </xf>
    <xf numFmtId="0" fontId="44" fillId="0" borderId="81" xfId="0" applyFont="1" applyBorder="1" applyAlignment="1">
      <alignment vertical="center"/>
    </xf>
    <xf numFmtId="176" fontId="25" fillId="0" borderId="0" xfId="0" applyNumberFormat="1" applyFont="1" applyAlignment="1">
      <alignment vertical="center"/>
    </xf>
    <xf numFmtId="176" fontId="25" fillId="0" borderId="80" xfId="0" applyNumberFormat="1" applyFont="1" applyBorder="1" applyAlignment="1">
      <alignment vertical="center"/>
    </xf>
    <xf numFmtId="0" fontId="44" fillId="0" borderId="49" xfId="0" applyFont="1" applyBorder="1" applyAlignment="1">
      <alignment horizontal="left" vertical="center" wrapText="1"/>
    </xf>
    <xf numFmtId="0" fontId="44" fillId="0" borderId="49" xfId="0" applyFont="1" applyBorder="1" applyAlignment="1">
      <alignment vertical="center" wrapText="1"/>
    </xf>
    <xf numFmtId="0" fontId="25" fillId="0" borderId="44" xfId="0" applyFont="1" applyBorder="1" applyAlignment="1">
      <alignment vertical="center"/>
    </xf>
    <xf numFmtId="0" fontId="25" fillId="0" borderId="79" xfId="0" applyFont="1" applyBorder="1" applyAlignment="1">
      <alignment vertical="center"/>
    </xf>
    <xf numFmtId="0" fontId="25" fillId="0" borderId="84" xfId="0" applyFont="1" applyBorder="1" applyAlignment="1">
      <alignment vertical="center"/>
    </xf>
    <xf numFmtId="0" fontId="25" fillId="0" borderId="76" xfId="0" applyFont="1" applyBorder="1" applyAlignment="1">
      <alignment vertical="center"/>
    </xf>
    <xf numFmtId="176" fontId="25" fillId="0" borderId="46" xfId="0" applyNumberFormat="1" applyFont="1" applyBorder="1" applyAlignment="1">
      <alignment horizontal="center" vertical="center"/>
    </xf>
    <xf numFmtId="0" fontId="45" fillId="0" borderId="0" xfId="0" applyFont="1" applyAlignment="1">
      <alignment horizontal="center" vertical="center"/>
    </xf>
    <xf numFmtId="0" fontId="41" fillId="0" borderId="0" xfId="0" applyFont="1" applyAlignment="1">
      <alignment horizontal="center" vertical="center"/>
    </xf>
    <xf numFmtId="0" fontId="46" fillId="0" borderId="81" xfId="0" applyFont="1" applyBorder="1" applyAlignment="1">
      <alignment horizontal="center" vertical="center" shrinkToFit="1"/>
    </xf>
    <xf numFmtId="0" fontId="44" fillId="0" borderId="49" xfId="0" applyFont="1" applyBorder="1" applyAlignment="1">
      <alignment horizontal="left" vertical="center"/>
    </xf>
    <xf numFmtId="0" fontId="44" fillId="0" borderId="49" xfId="0" applyFont="1" applyBorder="1" applyAlignment="1">
      <alignment vertical="center"/>
    </xf>
    <xf numFmtId="0" fontId="44" fillId="0" borderId="50" xfId="0" applyFont="1" applyBorder="1" applyAlignment="1">
      <alignment vertical="center"/>
    </xf>
    <xf numFmtId="0" fontId="44" fillId="0" borderId="59" xfId="0" applyFont="1" applyBorder="1" applyAlignment="1">
      <alignment vertical="center"/>
    </xf>
    <xf numFmtId="0" fontId="46" fillId="0" borderId="50" xfId="0" applyFont="1" applyBorder="1" applyAlignment="1">
      <alignment horizontal="center" vertical="center" shrinkToFit="1"/>
    </xf>
    <xf numFmtId="0" fontId="25" fillId="0" borderId="59" xfId="0" applyFont="1" applyBorder="1" applyAlignment="1">
      <alignment vertical="center"/>
    </xf>
    <xf numFmtId="0" fontId="25" fillId="0" borderId="50" xfId="0" applyFont="1" applyBorder="1" applyAlignment="1">
      <alignment vertical="center"/>
    </xf>
    <xf numFmtId="0" fontId="46" fillId="0" borderId="51" xfId="0" applyFont="1" applyBorder="1" applyAlignment="1">
      <alignment vertical="center" shrinkToFit="1"/>
    </xf>
    <xf numFmtId="0" fontId="14" fillId="0" borderId="0" xfId="45">
      <alignment vertical="center"/>
    </xf>
    <xf numFmtId="0" fontId="47" fillId="0" borderId="0" xfId="45" applyFont="1" applyAlignment="1">
      <alignment horizontal="center" vertical="center"/>
    </xf>
    <xf numFmtId="0" fontId="48" fillId="0" borderId="0" xfId="45" applyFont="1">
      <alignment vertical="center"/>
    </xf>
    <xf numFmtId="0" fontId="48" fillId="0" borderId="45" xfId="45" applyFont="1" applyBorder="1" applyAlignment="1">
      <alignment horizontal="left" vertical="center" wrapText="1"/>
    </xf>
    <xf numFmtId="0" fontId="48" fillId="0" borderId="46" xfId="45" applyFont="1" applyBorder="1" applyAlignment="1">
      <alignment horizontal="left" vertical="center" wrapText="1"/>
    </xf>
    <xf numFmtId="0" fontId="48" fillId="0" borderId="46" xfId="45" applyFont="1" applyBorder="1" applyAlignment="1">
      <alignment horizontal="left" vertical="center"/>
    </xf>
    <xf numFmtId="0" fontId="48" fillId="0" borderId="79" xfId="45" applyFont="1" applyBorder="1" applyAlignment="1">
      <alignment horizontal="left" vertical="center"/>
    </xf>
    <xf numFmtId="0" fontId="49" fillId="0" borderId="0" xfId="45" applyFont="1">
      <alignment vertical="center"/>
    </xf>
    <xf numFmtId="0" fontId="48" fillId="0" borderId="76" xfId="45" applyFont="1" applyBorder="1" applyAlignment="1">
      <alignment horizontal="center" vertical="center"/>
    </xf>
    <xf numFmtId="0" fontId="48" fillId="0" borderId="44" xfId="45" applyFont="1" applyBorder="1" applyAlignment="1">
      <alignment horizontal="center" vertical="center"/>
    </xf>
    <xf numFmtId="0" fontId="50" fillId="0" borderId="0" xfId="45" applyFont="1" applyAlignment="1">
      <alignment horizontal="left" vertical="center" wrapText="1"/>
    </xf>
    <xf numFmtId="0" fontId="48" fillId="0" borderId="44" xfId="45" applyFont="1" applyBorder="1" applyAlignment="1">
      <alignment horizontal="left" vertical="center" indent="1"/>
    </xf>
    <xf numFmtId="0" fontId="48" fillId="36" borderId="76" xfId="45" applyFont="1" applyFill="1" applyBorder="1" applyAlignment="1">
      <alignment horizontal="left" vertical="center" indent="1" shrinkToFit="1"/>
    </xf>
    <xf numFmtId="0" fontId="48" fillId="0" borderId="79" xfId="45" applyFont="1" applyBorder="1" applyAlignment="1">
      <alignment horizontal="left" vertical="center" indent="1"/>
    </xf>
    <xf numFmtId="0" fontId="50" fillId="0" borderId="0" xfId="45" applyFont="1" applyAlignment="1">
      <alignment horizontal="left" vertical="center" wrapText="1" indent="1"/>
    </xf>
    <xf numFmtId="0" fontId="50" fillId="0" borderId="0" xfId="45" applyFont="1" applyAlignment="1">
      <alignment horizontal="left" vertical="center" indent="1"/>
    </xf>
    <xf numFmtId="0" fontId="49" fillId="0" borderId="44" xfId="45" applyFont="1" applyBorder="1" applyAlignment="1">
      <alignment horizontal="center" vertical="center"/>
    </xf>
    <xf numFmtId="0" fontId="51" fillId="0" borderId="0" xfId="45" applyFont="1" applyAlignment="1">
      <alignment horizontal="left" vertical="center" wrapText="1" indent="1"/>
    </xf>
    <xf numFmtId="0" fontId="51" fillId="0" borderId="0" xfId="45" applyFont="1" applyAlignment="1">
      <alignment horizontal="left" vertical="center" indent="1"/>
    </xf>
    <xf numFmtId="0" fontId="48" fillId="0" borderId="82" xfId="45" applyFont="1" applyBorder="1" applyAlignment="1">
      <alignment horizontal="center" vertical="center"/>
    </xf>
    <xf numFmtId="0" fontId="48" fillId="0" borderId="84" xfId="45" applyFont="1" applyBorder="1" applyAlignment="1">
      <alignment horizontal="center" vertical="center"/>
    </xf>
    <xf numFmtId="0" fontId="50" fillId="0" borderId="81" xfId="45" applyFont="1" applyBorder="1" applyAlignment="1">
      <alignment horizontal="left" vertical="center" wrapText="1" indent="1"/>
    </xf>
    <xf numFmtId="0" fontId="48" fillId="0" borderId="81" xfId="45" applyFont="1" applyBorder="1" applyAlignment="1">
      <alignment horizontal="left" vertical="center"/>
    </xf>
    <xf numFmtId="0" fontId="48" fillId="0" borderId="0" xfId="45" applyFont="1" applyAlignment="1">
      <alignment horizontal="left" vertical="center"/>
    </xf>
    <xf numFmtId="0" fontId="48" fillId="0" borderId="80" xfId="45" applyFont="1" applyBorder="1" applyAlignment="1">
      <alignment horizontal="left" vertical="center"/>
    </xf>
    <xf numFmtId="0" fontId="48" fillId="0" borderId="69" xfId="45" applyFont="1" applyBorder="1" applyAlignment="1">
      <alignment horizontal="center" vertical="center"/>
    </xf>
    <xf numFmtId="0" fontId="48" fillId="0" borderId="69" xfId="45" applyFont="1" applyBorder="1" applyAlignment="1">
      <alignment horizontal="left" vertical="center" indent="1"/>
    </xf>
    <xf numFmtId="0" fontId="48" fillId="0" borderId="80" xfId="45" applyFont="1" applyBorder="1" applyAlignment="1">
      <alignment horizontal="left" vertical="center" indent="1"/>
    </xf>
    <xf numFmtId="0" fontId="49" fillId="0" borderId="69" xfId="45" applyFont="1" applyBorder="1" applyAlignment="1">
      <alignment horizontal="center" vertical="center"/>
    </xf>
    <xf numFmtId="0" fontId="48" fillId="0" borderId="49" xfId="45" applyFont="1" applyBorder="1" applyAlignment="1">
      <alignment horizontal="center" vertical="center"/>
    </xf>
    <xf numFmtId="0" fontId="48" fillId="37" borderId="76" xfId="45" applyFont="1" applyFill="1" applyBorder="1" applyAlignment="1">
      <alignment horizontal="center" vertical="center"/>
    </xf>
    <xf numFmtId="0" fontId="48" fillId="37" borderId="44" xfId="45" applyFont="1" applyFill="1" applyBorder="1" applyAlignment="1">
      <alignment horizontal="center" vertical="center"/>
    </xf>
    <xf numFmtId="0" fontId="48" fillId="36" borderId="44" xfId="45" applyFont="1" applyFill="1" applyBorder="1" applyAlignment="1">
      <alignment horizontal="center" vertical="center"/>
    </xf>
    <xf numFmtId="0" fontId="48" fillId="37" borderId="69" xfId="45" applyFont="1" applyFill="1" applyBorder="1" applyAlignment="1">
      <alignment horizontal="center" vertical="center"/>
    </xf>
    <xf numFmtId="0" fontId="48" fillId="36" borderId="69" xfId="45" applyFont="1" applyFill="1" applyBorder="1" applyAlignment="1">
      <alignment horizontal="center" vertical="center"/>
    </xf>
    <xf numFmtId="0" fontId="48" fillId="38" borderId="79" xfId="45" applyFont="1" applyFill="1" applyBorder="1" applyAlignment="1">
      <alignment horizontal="center" vertical="center"/>
    </xf>
    <xf numFmtId="0" fontId="48" fillId="38" borderId="44" xfId="45" applyFont="1" applyFill="1" applyBorder="1" applyAlignment="1">
      <alignment horizontal="center" vertical="center"/>
    </xf>
    <xf numFmtId="0" fontId="48" fillId="38" borderId="80" xfId="45" applyFont="1" applyFill="1" applyBorder="1" applyAlignment="1">
      <alignment horizontal="center" vertical="center"/>
    </xf>
    <xf numFmtId="0" fontId="48" fillId="38" borderId="69" xfId="45" applyFont="1" applyFill="1" applyBorder="1" applyAlignment="1">
      <alignment horizontal="center" vertical="center"/>
    </xf>
    <xf numFmtId="0" fontId="49" fillId="0" borderId="49" xfId="45" applyFont="1" applyBorder="1" applyAlignment="1">
      <alignment horizontal="center" vertical="center"/>
    </xf>
    <xf numFmtId="0" fontId="48" fillId="37" borderId="49" xfId="45" applyFont="1" applyFill="1" applyBorder="1" applyAlignment="1">
      <alignment horizontal="center" vertical="center"/>
    </xf>
    <xf numFmtId="0" fontId="48" fillId="38" borderId="59" xfId="45" applyFont="1" applyFill="1" applyBorder="1" applyAlignment="1">
      <alignment horizontal="center" vertical="center"/>
    </xf>
    <xf numFmtId="0" fontId="48" fillId="38" borderId="49" xfId="45" applyFont="1" applyFill="1" applyBorder="1" applyAlignment="1">
      <alignment horizontal="center" vertical="center"/>
    </xf>
    <xf numFmtId="0" fontId="48" fillId="0" borderId="49" xfId="45" applyFont="1" applyBorder="1" applyAlignment="1">
      <alignment horizontal="left" vertical="center" indent="1"/>
    </xf>
    <xf numFmtId="0" fontId="52" fillId="0" borderId="0" xfId="45" applyFont="1">
      <alignment vertical="center"/>
    </xf>
    <xf numFmtId="0" fontId="52" fillId="37" borderId="45" xfId="45" applyFont="1" applyFill="1" applyBorder="1" applyAlignment="1">
      <alignment horizontal="left" vertical="top"/>
    </xf>
    <xf numFmtId="0" fontId="50" fillId="37" borderId="79" xfId="45" applyFont="1" applyFill="1" applyBorder="1" applyAlignment="1">
      <alignment horizontal="left" vertical="top"/>
    </xf>
    <xf numFmtId="177" fontId="48" fillId="38" borderId="76" xfId="45" applyNumberFormat="1" applyFont="1" applyFill="1" applyBorder="1" applyAlignment="1">
      <alignment horizontal="center" vertical="center"/>
    </xf>
    <xf numFmtId="0" fontId="52" fillId="37" borderId="81" xfId="45" applyFont="1" applyFill="1" applyBorder="1" applyAlignment="1">
      <alignment horizontal="left" vertical="top"/>
    </xf>
    <xf numFmtId="0" fontId="50" fillId="37" borderId="80" xfId="45" applyFont="1" applyFill="1" applyBorder="1" applyAlignment="1">
      <alignment horizontal="left" vertical="top"/>
    </xf>
    <xf numFmtId="0" fontId="48" fillId="37" borderId="76" xfId="45" applyFont="1" applyFill="1" applyBorder="1" applyAlignment="1">
      <alignment horizontal="left" vertical="center" indent="1"/>
    </xf>
    <xf numFmtId="0" fontId="48" fillId="0" borderId="69" xfId="45" applyFont="1" applyBorder="1">
      <alignment vertical="center"/>
    </xf>
    <xf numFmtId="38" fontId="48" fillId="37" borderId="45" xfId="41" applyFont="1" applyFill="1" applyBorder="1" applyAlignment="1">
      <alignment horizontal="center" vertical="center"/>
    </xf>
    <xf numFmtId="0" fontId="48" fillId="36" borderId="49" xfId="45" applyFont="1" applyFill="1" applyBorder="1" applyAlignment="1">
      <alignment horizontal="center" vertical="center"/>
    </xf>
    <xf numFmtId="38" fontId="48" fillId="37" borderId="81" xfId="41" applyFont="1" applyFill="1" applyBorder="1" applyAlignment="1">
      <alignment horizontal="center" vertical="center"/>
    </xf>
    <xf numFmtId="0" fontId="53" fillId="0" borderId="76" xfId="45" applyFont="1" applyBorder="1" applyAlignment="1">
      <alignment horizontal="center" vertical="center" wrapText="1"/>
    </xf>
    <xf numFmtId="0" fontId="48" fillId="38" borderId="45" xfId="45" applyFont="1" applyFill="1" applyBorder="1" applyAlignment="1">
      <alignment horizontal="center" vertical="center"/>
    </xf>
    <xf numFmtId="0" fontId="48" fillId="37" borderId="45" xfId="45" applyFont="1" applyFill="1" applyBorder="1" applyAlignment="1">
      <alignment horizontal="center" vertical="center"/>
    </xf>
    <xf numFmtId="0" fontId="48" fillId="0" borderId="106" xfId="45" applyFont="1" applyBorder="1" applyAlignment="1">
      <alignment horizontal="center" vertical="center"/>
    </xf>
    <xf numFmtId="0" fontId="48" fillId="0" borderId="121" xfId="45" applyFont="1" applyBorder="1" applyAlignment="1">
      <alignment horizontal="center" vertical="center"/>
    </xf>
    <xf numFmtId="0" fontId="48" fillId="38" borderId="81" xfId="45" applyFont="1" applyFill="1" applyBorder="1" applyAlignment="1">
      <alignment horizontal="center" vertical="center"/>
    </xf>
    <xf numFmtId="0" fontId="48" fillId="37" borderId="81" xfId="45" applyFont="1" applyFill="1" applyBorder="1" applyAlignment="1">
      <alignment horizontal="center" vertical="center"/>
    </xf>
    <xf numFmtId="0" fontId="48" fillId="0" borderId="108" xfId="45" applyFont="1" applyBorder="1" applyAlignment="1">
      <alignment horizontal="center" vertical="center"/>
    </xf>
    <xf numFmtId="0" fontId="48" fillId="0" borderId="49" xfId="45" applyFont="1" applyBorder="1">
      <alignment vertical="center"/>
    </xf>
    <xf numFmtId="0" fontId="48" fillId="0" borderId="50" xfId="45" applyFont="1" applyBorder="1" applyAlignment="1">
      <alignment horizontal="center" vertical="center"/>
    </xf>
    <xf numFmtId="0" fontId="54" fillId="0" borderId="0" xfId="45" applyFont="1" applyAlignment="1"/>
    <xf numFmtId="0" fontId="48" fillId="0" borderId="110" xfId="45" applyFont="1" applyBorder="1" applyAlignment="1">
      <alignment horizontal="center" vertical="center"/>
    </xf>
    <xf numFmtId="10" fontId="48" fillId="38" borderId="45" xfId="31" applyNumberFormat="1" applyFont="1" applyFill="1" applyBorder="1" applyAlignment="1">
      <alignment horizontal="center" vertical="center"/>
    </xf>
    <xf numFmtId="0" fontId="48" fillId="0" borderId="46" xfId="45" applyFont="1" applyBorder="1" applyAlignment="1">
      <alignment horizontal="center" vertical="center"/>
    </xf>
    <xf numFmtId="0" fontId="55" fillId="0" borderId="46" xfId="45" applyFont="1" applyBorder="1" applyAlignment="1">
      <alignment horizontal="center" vertical="center" wrapText="1"/>
    </xf>
    <xf numFmtId="10" fontId="48" fillId="38" borderId="81" xfId="31" applyNumberFormat="1" applyFont="1" applyFill="1" applyBorder="1" applyAlignment="1">
      <alignment horizontal="center" vertical="center"/>
    </xf>
    <xf numFmtId="0" fontId="48" fillId="0" borderId="51" xfId="45" applyFont="1" applyBorder="1" applyAlignment="1">
      <alignment horizontal="center" vertical="center"/>
    </xf>
    <xf numFmtId="0" fontId="55" fillId="0" borderId="51" xfId="45" applyFont="1" applyBorder="1" applyAlignment="1">
      <alignment horizontal="center" vertical="center" wrapText="1"/>
    </xf>
    <xf numFmtId="0" fontId="48" fillId="0" borderId="76" xfId="45" applyFont="1" applyBorder="1" applyAlignment="1">
      <alignment horizontal="center" vertical="center" wrapText="1"/>
    </xf>
    <xf numFmtId="0" fontId="48" fillId="38" borderId="76" xfId="45" applyFont="1" applyFill="1" applyBorder="1" applyAlignment="1">
      <alignment horizontal="center" vertical="center"/>
    </xf>
    <xf numFmtId="0" fontId="48" fillId="37" borderId="82" xfId="45" applyFont="1" applyFill="1" applyBorder="1" applyAlignment="1">
      <alignment horizontal="left" vertical="center" indent="1"/>
    </xf>
    <xf numFmtId="38" fontId="48" fillId="37" borderId="44" xfId="41" applyFont="1" applyFill="1" applyBorder="1" applyAlignment="1">
      <alignment horizontal="center" vertical="center"/>
    </xf>
    <xf numFmtId="38" fontId="48" fillId="37" borderId="69" xfId="41" applyFont="1" applyFill="1" applyBorder="1" applyAlignment="1">
      <alignment horizontal="center" vertical="center"/>
    </xf>
    <xf numFmtId="0" fontId="48" fillId="39" borderId="76" xfId="45" applyFont="1" applyFill="1" applyBorder="1" applyAlignment="1">
      <alignment horizontal="center" vertical="center"/>
    </xf>
    <xf numFmtId="0" fontId="48" fillId="0" borderId="50" xfId="45" applyFont="1" applyBorder="1" applyAlignment="1">
      <alignment horizontal="left" vertical="center"/>
    </xf>
    <xf numFmtId="0" fontId="48" fillId="0" borderId="51" xfId="45" applyFont="1" applyBorder="1" applyAlignment="1">
      <alignment horizontal="left" vertical="center"/>
    </xf>
    <xf numFmtId="0" fontId="48" fillId="0" borderId="59" xfId="45" applyFont="1" applyBorder="1" applyAlignment="1">
      <alignment horizontal="left" vertical="center"/>
    </xf>
    <xf numFmtId="0" fontId="52" fillId="37" borderId="50" xfId="45" applyFont="1" applyFill="1" applyBorder="1" applyAlignment="1">
      <alignment horizontal="left" vertical="top"/>
    </xf>
    <xf numFmtId="0" fontId="50" fillId="37" borderId="59" xfId="45" applyFont="1" applyFill="1" applyBorder="1" applyAlignment="1">
      <alignment horizontal="left" vertical="top"/>
    </xf>
    <xf numFmtId="0" fontId="48" fillId="0" borderId="0" xfId="45" applyFont="1" applyAlignment="1">
      <alignment horizontal="right" vertical="center"/>
    </xf>
    <xf numFmtId="177" fontId="48" fillId="0" borderId="0" xfId="45" applyNumberFormat="1" applyFont="1" applyAlignment="1">
      <alignment horizontal="right" vertical="center"/>
    </xf>
    <xf numFmtId="178" fontId="48" fillId="0" borderId="0" xfId="41" applyNumberFormat="1" applyFont="1" applyFill="1" applyBorder="1" applyAlignment="1">
      <alignment horizontal="right" vertical="center"/>
    </xf>
    <xf numFmtId="0" fontId="55" fillId="0" borderId="0" xfId="45" applyFont="1" applyAlignment="1">
      <alignment horizontal="right"/>
    </xf>
    <xf numFmtId="0" fontId="48" fillId="0" borderId="76" xfId="45" applyFont="1" applyBorder="1">
      <alignment vertical="center"/>
    </xf>
    <xf numFmtId="0" fontId="48" fillId="0" borderId="76" xfId="45" applyFont="1" applyBorder="1" applyAlignment="1">
      <alignment horizontal="left" vertical="center"/>
    </xf>
    <xf numFmtId="58" fontId="48" fillId="0" borderId="0" xfId="45" applyNumberFormat="1" applyFont="1">
      <alignment vertical="center"/>
    </xf>
    <xf numFmtId="0" fontId="48" fillId="0" borderId="0" xfId="45" applyFont="1" applyAlignment="1">
      <alignment horizontal="center" vertical="center"/>
    </xf>
    <xf numFmtId="10" fontId="48" fillId="0" borderId="0" xfId="31" applyNumberFormat="1" applyFont="1" applyFill="1" applyBorder="1" applyAlignment="1">
      <alignment horizontal="center" vertical="center"/>
    </xf>
    <xf numFmtId="0" fontId="55" fillId="0" borderId="0" xfId="45" applyFont="1" applyAlignment="1">
      <alignment horizontal="left"/>
    </xf>
    <xf numFmtId="0" fontId="55" fillId="0" borderId="0" xfId="45" applyFont="1" applyAlignment="1"/>
    <xf numFmtId="0" fontId="6" fillId="0" borderId="0" xfId="42" applyFont="1" applyAlignment="1">
      <alignment vertical="center"/>
    </xf>
    <xf numFmtId="0" fontId="56" fillId="0" borderId="0" xfId="44" applyFont="1" applyAlignment="1">
      <alignment horizontal="center" vertical="center"/>
    </xf>
    <xf numFmtId="0" fontId="57" fillId="0" borderId="0" xfId="44" applyFont="1" applyAlignment="1">
      <alignment horizontal="left" vertical="center"/>
    </xf>
    <xf numFmtId="0" fontId="57" fillId="0" borderId="0" xfId="44" applyFont="1" applyAlignment="1">
      <alignment horizontal="center" vertical="center"/>
    </xf>
    <xf numFmtId="0" fontId="6" fillId="0" borderId="0" xfId="42" applyFont="1" applyAlignment="1">
      <alignment horizontal="left" vertical="center" wrapText="1"/>
    </xf>
    <xf numFmtId="0" fontId="58" fillId="0" borderId="0" xfId="44" applyFont="1" applyAlignment="1">
      <alignment vertical="center"/>
    </xf>
    <xf numFmtId="0" fontId="30" fillId="34" borderId="45" xfId="44" applyFont="1" applyFill="1" applyBorder="1" applyAlignment="1">
      <alignment vertical="center" textRotation="255"/>
    </xf>
    <xf numFmtId="0" fontId="30" fillId="34" borderId="79" xfId="44" applyFont="1" applyFill="1" applyBorder="1" applyAlignment="1">
      <alignment vertical="center" textRotation="255"/>
    </xf>
    <xf numFmtId="0" fontId="30" fillId="0" borderId="82" xfId="44" applyFont="1" applyBorder="1" applyAlignment="1">
      <alignment horizontal="center" vertical="center" wrapText="1" readingOrder="1"/>
    </xf>
    <xf numFmtId="0" fontId="30" fillId="0" borderId="83" xfId="44" applyFont="1" applyBorder="1" applyAlignment="1">
      <alignment horizontal="center" vertical="center" readingOrder="1"/>
    </xf>
    <xf numFmtId="0" fontId="30" fillId="0" borderId="84" xfId="44" applyFont="1" applyBorder="1" applyAlignment="1">
      <alignment horizontal="center" vertical="center" readingOrder="1"/>
    </xf>
    <xf numFmtId="0" fontId="57" fillId="0" borderId="44" xfId="44" applyFont="1" applyBorder="1" applyAlignment="1">
      <alignment horizontal="center" vertical="center" textRotation="255"/>
    </xf>
    <xf numFmtId="0" fontId="57" fillId="34" borderId="44" xfId="44" applyFont="1" applyFill="1" applyBorder="1" applyAlignment="1">
      <alignment horizontal="center" vertical="center" textRotation="255"/>
    </xf>
    <xf numFmtId="0" fontId="30" fillId="34" borderId="44" xfId="44" applyFont="1" applyFill="1" applyBorder="1" applyAlignment="1">
      <alignment horizontal="center" wrapText="1"/>
    </xf>
    <xf numFmtId="0" fontId="6" fillId="0" borderId="45" xfId="44" applyFont="1" applyBorder="1" applyAlignment="1">
      <alignment horizontal="left" vertical="top" wrapText="1"/>
    </xf>
    <xf numFmtId="0" fontId="6" fillId="0" borderId="46" xfId="44" applyFont="1" applyBorder="1" applyAlignment="1">
      <alignment horizontal="left" vertical="top" wrapText="1"/>
    </xf>
    <xf numFmtId="0" fontId="6" fillId="0" borderId="44" xfId="44" applyFont="1" applyBorder="1" applyAlignment="1">
      <alignment horizontal="left" vertical="top" wrapText="1"/>
    </xf>
    <xf numFmtId="0" fontId="8" fillId="0" borderId="81" xfId="44" applyBorder="1" applyAlignment="1">
      <alignment vertical="top" wrapText="1"/>
    </xf>
    <xf numFmtId="0" fontId="58" fillId="0" borderId="0" xfId="44" applyFont="1" applyAlignment="1">
      <alignment horizontal="left" vertical="center" wrapText="1"/>
    </xf>
    <xf numFmtId="0" fontId="8" fillId="0" borderId="44" xfId="44" applyBorder="1" applyAlignment="1">
      <alignment horizontal="center" vertical="top" wrapText="1"/>
    </xf>
    <xf numFmtId="38" fontId="0" fillId="2" borderId="44" xfId="41" applyFont="1" applyFill="1" applyBorder="1" applyAlignment="1" applyProtection="1">
      <alignment horizontal="center" vertical="center" wrapText="1"/>
    </xf>
    <xf numFmtId="0" fontId="30" fillId="0" borderId="0" xfId="44" applyFont="1" applyAlignment="1">
      <alignment vertical="center"/>
    </xf>
    <xf numFmtId="0" fontId="30" fillId="34" borderId="81" xfId="44" applyFont="1" applyFill="1" applyBorder="1" applyAlignment="1">
      <alignment vertical="center"/>
    </xf>
    <xf numFmtId="0" fontId="30" fillId="34" borderId="80" xfId="44" applyFont="1" applyFill="1" applyBorder="1" applyAlignment="1">
      <alignment vertical="center"/>
    </xf>
    <xf numFmtId="0" fontId="59" fillId="0" borderId="122" xfId="44" applyFont="1" applyBorder="1" applyAlignment="1">
      <alignment horizontal="left" vertical="center" wrapText="1"/>
    </xf>
    <xf numFmtId="0" fontId="59" fillId="0" borderId="66" xfId="44" applyFont="1" applyBorder="1" applyAlignment="1">
      <alignment horizontal="left" vertical="center" wrapText="1"/>
    </xf>
    <xf numFmtId="0" fontId="59" fillId="0" borderId="68" xfId="44" applyFont="1" applyBorder="1" applyAlignment="1">
      <alignment horizontal="left" vertical="center" wrapText="1"/>
    </xf>
    <xf numFmtId="0" fontId="57" fillId="0" borderId="123" xfId="44" applyFont="1" applyBorder="1" applyAlignment="1">
      <alignment horizontal="center" vertical="center" shrinkToFit="1"/>
    </xf>
    <xf numFmtId="0" fontId="57" fillId="0" borderId="47" xfId="44" applyFont="1" applyBorder="1" applyAlignment="1">
      <alignment horizontal="center" vertical="center" shrinkToFit="1"/>
    </xf>
    <xf numFmtId="0" fontId="57" fillId="0" borderId="48" xfId="44" applyFont="1" applyBorder="1" applyAlignment="1">
      <alignment horizontal="center" vertical="center" shrinkToFit="1"/>
    </xf>
    <xf numFmtId="0" fontId="57" fillId="0" borderId="45" xfId="44" applyFont="1" applyBorder="1" applyAlignment="1">
      <alignment horizontal="center" vertical="center" shrinkToFit="1"/>
    </xf>
    <xf numFmtId="0" fontId="57" fillId="0" borderId="69" xfId="44" applyFont="1" applyBorder="1" applyAlignment="1">
      <alignment horizontal="center" vertical="center"/>
    </xf>
    <xf numFmtId="0" fontId="30" fillId="34" borderId="69" xfId="44" applyFont="1" applyFill="1" applyBorder="1" applyAlignment="1">
      <alignment horizontal="center"/>
    </xf>
    <xf numFmtId="0" fontId="30" fillId="34" borderId="69" xfId="44" applyFont="1" applyFill="1" applyBorder="1" applyAlignment="1">
      <alignment horizontal="center" wrapText="1"/>
    </xf>
    <xf numFmtId="0" fontId="6" fillId="0" borderId="81" xfId="44" applyFont="1" applyBorder="1" applyAlignment="1">
      <alignment horizontal="left" vertical="top" wrapText="1"/>
    </xf>
    <xf numFmtId="0" fontId="6" fillId="0" borderId="0" xfId="44" applyFont="1" applyAlignment="1">
      <alignment horizontal="left" vertical="top" wrapText="1"/>
    </xf>
    <xf numFmtId="0" fontId="6" fillId="0" borderId="69" xfId="44" applyFont="1" applyBorder="1" applyAlignment="1">
      <alignment horizontal="left" vertical="top" wrapText="1"/>
    </xf>
    <xf numFmtId="0" fontId="8" fillId="0" borderId="49" xfId="44" applyBorder="1" applyAlignment="1">
      <alignment horizontal="center" vertical="top" wrapText="1"/>
    </xf>
    <xf numFmtId="38" fontId="0" fillId="2" borderId="49" xfId="41" applyFont="1" applyFill="1" applyBorder="1" applyAlignment="1" applyProtection="1">
      <alignment horizontal="center" vertical="center" wrapText="1"/>
    </xf>
    <xf numFmtId="0" fontId="0" fillId="0" borderId="0" xfId="44" applyFont="1" applyAlignment="1">
      <alignment horizontal="left" vertical="center"/>
    </xf>
    <xf numFmtId="0" fontId="30" fillId="34" borderId="81" xfId="44" applyFont="1" applyFill="1" applyBorder="1" applyAlignment="1">
      <alignment horizontal="center" vertical="center"/>
    </xf>
    <xf numFmtId="0" fontId="30" fillId="34" borderId="80" xfId="44" applyFont="1" applyFill="1" applyBorder="1" applyAlignment="1">
      <alignment horizontal="center" vertical="center"/>
    </xf>
    <xf numFmtId="0" fontId="59" fillId="0" borderId="70" xfId="44" applyFont="1" applyBorder="1" applyAlignment="1">
      <alignment horizontal="left" vertical="center" wrapText="1"/>
    </xf>
    <xf numFmtId="0" fontId="59" fillId="0" borderId="71" xfId="44" applyFont="1" applyBorder="1" applyAlignment="1">
      <alignment horizontal="left" vertical="center" wrapText="1"/>
    </xf>
    <xf numFmtId="0" fontId="59" fillId="0" borderId="73" xfId="44" applyFont="1" applyBorder="1" applyAlignment="1">
      <alignment horizontal="left" vertical="center" wrapText="1"/>
    </xf>
    <xf numFmtId="0" fontId="30" fillId="0" borderId="124" xfId="44" applyFont="1" applyBorder="1" applyAlignment="1">
      <alignment horizontal="left" vertical="center"/>
    </xf>
    <xf numFmtId="0" fontId="59" fillId="0" borderId="125" xfId="44" applyFont="1" applyBorder="1" applyAlignment="1">
      <alignment horizontal="left" vertical="center" wrapText="1" shrinkToFit="1"/>
    </xf>
    <xf numFmtId="0" fontId="59" fillId="0" borderId="126" xfId="44" applyFont="1" applyBorder="1" applyAlignment="1">
      <alignment horizontal="left" vertical="center" wrapText="1" shrinkToFit="1"/>
    </xf>
    <xf numFmtId="0" fontId="59" fillId="0" borderId="127" xfId="44" applyFont="1" applyBorder="1" applyAlignment="1">
      <alignment horizontal="left" vertical="center" wrapText="1"/>
    </xf>
    <xf numFmtId="0" fontId="30" fillId="0" borderId="69" xfId="44" applyFont="1" applyBorder="1" applyAlignment="1">
      <alignment horizontal="left" vertical="center" wrapText="1"/>
    </xf>
    <xf numFmtId="0" fontId="0" fillId="0" borderId="0" xfId="44" applyFont="1" applyAlignment="1">
      <alignment vertical="top" wrapText="1"/>
    </xf>
    <xf numFmtId="0" fontId="0" fillId="0" borderId="0" xfId="44" applyFont="1" applyAlignment="1">
      <alignment horizontal="center" vertical="center" wrapText="1"/>
    </xf>
    <xf numFmtId="0" fontId="30" fillId="34" borderId="50" xfId="44" applyFont="1" applyFill="1" applyBorder="1" applyAlignment="1">
      <alignment horizontal="center" vertical="center"/>
    </xf>
    <xf numFmtId="0" fontId="30" fillId="34" borderId="59" xfId="44" applyFont="1" applyFill="1" applyBorder="1" applyAlignment="1">
      <alignment horizontal="center" vertical="center"/>
    </xf>
    <xf numFmtId="0" fontId="59" fillId="0" borderId="74" xfId="44" applyFont="1" applyBorder="1" applyAlignment="1">
      <alignment horizontal="left" vertical="center" wrapText="1"/>
    </xf>
    <xf numFmtId="0" fontId="59" fillId="0" borderId="58" xfId="44" applyFont="1" applyBorder="1" applyAlignment="1">
      <alignment horizontal="left" vertical="center" wrapText="1"/>
    </xf>
    <xf numFmtId="0" fontId="59" fillId="0" borderId="75" xfId="44" applyFont="1" applyBorder="1" applyAlignment="1">
      <alignment horizontal="left" vertical="center" wrapText="1"/>
    </xf>
    <xf numFmtId="0" fontId="30" fillId="0" borderId="74" xfId="44" applyFont="1" applyBorder="1" applyAlignment="1">
      <alignment horizontal="left" vertical="center"/>
    </xf>
    <xf numFmtId="0" fontId="59" fillId="0" borderId="58" xfId="44" applyFont="1" applyBorder="1" applyAlignment="1">
      <alignment horizontal="left" vertical="center" wrapText="1" shrinkToFit="1"/>
    </xf>
    <xf numFmtId="0" fontId="59" fillId="0" borderId="75" xfId="44" applyFont="1" applyBorder="1" applyAlignment="1">
      <alignment horizontal="left" vertical="center" wrapText="1" shrinkToFit="1"/>
    </xf>
    <xf numFmtId="0" fontId="59" fillId="0" borderId="59" xfId="44" applyFont="1" applyBorder="1" applyAlignment="1">
      <alignment horizontal="left" vertical="center" wrapText="1"/>
    </xf>
    <xf numFmtId="0" fontId="30" fillId="34" borderId="49" xfId="44" applyFont="1" applyFill="1" applyBorder="1" applyAlignment="1">
      <alignment horizontal="center" wrapText="1"/>
    </xf>
    <xf numFmtId="9" fontId="0" fillId="0" borderId="0" xfId="31" applyFont="1" applyFill="1" applyBorder="1" applyAlignment="1" applyProtection="1">
      <alignment horizontal="center" vertical="center" wrapText="1"/>
    </xf>
    <xf numFmtId="0" fontId="30" fillId="34" borderId="82" xfId="44" applyFont="1" applyFill="1" applyBorder="1" applyAlignment="1">
      <alignment horizontal="center" vertical="center" shrinkToFit="1"/>
    </xf>
    <xf numFmtId="0" fontId="60" fillId="34" borderId="84" xfId="49" applyFont="1" applyFill="1" applyBorder="1" applyAlignment="1">
      <alignment vertical="center" shrinkToFit="1"/>
    </xf>
    <xf numFmtId="12" fontId="57" fillId="0" borderId="83" xfId="44" applyNumberFormat="1" applyFont="1" applyBorder="1" applyAlignment="1">
      <alignment horizontal="center" vertical="center"/>
    </xf>
    <xf numFmtId="12" fontId="57" fillId="0" borderId="61" xfId="44" applyNumberFormat="1" applyFont="1" applyBorder="1" applyAlignment="1">
      <alignment horizontal="center" vertical="center"/>
    </xf>
    <xf numFmtId="0" fontId="57" fillId="0" borderId="61" xfId="44" applyFont="1" applyBorder="1" applyAlignment="1">
      <alignment horizontal="center" vertical="center"/>
    </xf>
    <xf numFmtId="12" fontId="57" fillId="34" borderId="82" xfId="44" applyNumberFormat="1" applyFont="1" applyFill="1" applyBorder="1" applyAlignment="1">
      <alignment horizontal="center" vertical="center"/>
    </xf>
    <xf numFmtId="12" fontId="57" fillId="34" borderId="61" xfId="44" applyNumberFormat="1" applyFont="1" applyFill="1" applyBorder="1" applyAlignment="1">
      <alignment horizontal="center" vertical="center"/>
    </xf>
    <xf numFmtId="0" fontId="57" fillId="0" borderId="77" xfId="44" applyFont="1" applyBorder="1" applyAlignment="1">
      <alignment horizontal="center" vertical="center"/>
    </xf>
    <xf numFmtId="0" fontId="57" fillId="0" borderId="82" xfId="44" applyFont="1" applyBorder="1" applyAlignment="1">
      <alignment horizontal="center" vertical="center"/>
    </xf>
    <xf numFmtId="0" fontId="57" fillId="0" borderId="49" xfId="44" applyFont="1" applyBorder="1" applyAlignment="1">
      <alignment horizontal="center" vertical="center"/>
    </xf>
    <xf numFmtId="0" fontId="57" fillId="34" borderId="49" xfId="44" applyFont="1" applyFill="1" applyBorder="1" applyAlignment="1">
      <alignment horizontal="center"/>
    </xf>
    <xf numFmtId="0" fontId="30" fillId="34" borderId="44" xfId="44" applyFont="1" applyFill="1" applyBorder="1"/>
    <xf numFmtId="179" fontId="0" fillId="2" borderId="50" xfId="40" applyNumberFormat="1" applyFont="1" applyFill="1" applyBorder="1" applyAlignment="1" applyProtection="1">
      <alignment vertical="center"/>
      <protection locked="0"/>
    </xf>
    <xf numFmtId="179" fontId="0" fillId="2" borderId="58" xfId="40" applyNumberFormat="1" applyFont="1" applyFill="1" applyBorder="1" applyAlignment="1" applyProtection="1">
      <alignment vertical="center"/>
      <protection locked="0"/>
    </xf>
    <xf numFmtId="179" fontId="0" fillId="2" borderId="59" xfId="40" applyNumberFormat="1" applyFont="1" applyFill="1" applyBorder="1" applyAlignment="1" applyProtection="1">
      <alignment vertical="center"/>
      <protection locked="0"/>
    </xf>
    <xf numFmtId="179" fontId="0" fillId="2" borderId="0" xfId="40" applyNumberFormat="1" applyFont="1" applyFill="1" applyBorder="1" applyAlignment="1" applyProtection="1">
      <alignment vertical="center"/>
      <protection locked="0"/>
    </xf>
    <xf numFmtId="179" fontId="0" fillId="2" borderId="71" xfId="40" applyNumberFormat="1" applyFont="1" applyFill="1" applyBorder="1" applyAlignment="1" applyProtection="1">
      <alignment vertical="center"/>
      <protection locked="0"/>
    </xf>
    <xf numFmtId="179" fontId="0" fillId="2" borderId="80" xfId="40" applyNumberFormat="1" applyFont="1" applyFill="1" applyBorder="1" applyAlignment="1" applyProtection="1">
      <alignment vertical="center"/>
      <protection locked="0"/>
    </xf>
    <xf numFmtId="179" fontId="0" fillId="0" borderId="49" xfId="40" applyNumberFormat="1" applyFont="1" applyFill="1" applyBorder="1" applyAlignment="1" applyProtection="1">
      <alignment vertical="center"/>
    </xf>
    <xf numFmtId="2" fontId="0" fillId="5" borderId="49" xfId="40" applyNumberFormat="1" applyFont="1" applyFill="1" applyBorder="1" applyAlignment="1" applyProtection="1"/>
    <xf numFmtId="12" fontId="57" fillId="7" borderId="49" xfId="40" applyNumberFormat="1" applyFont="1" applyFill="1" applyBorder="1" applyAlignment="1" applyProtection="1">
      <alignment horizontal="center"/>
      <protection locked="0"/>
    </xf>
    <xf numFmtId="0" fontId="8" fillId="0" borderId="44" xfId="44" applyBorder="1" applyAlignment="1">
      <alignment horizontal="center" vertical="top" shrinkToFit="1"/>
    </xf>
    <xf numFmtId="0" fontId="61" fillId="0" borderId="0" xfId="49" applyFont="1">
      <alignment vertical="center"/>
    </xf>
    <xf numFmtId="0" fontId="30" fillId="34" borderId="69" xfId="44" applyFont="1" applyFill="1" applyBorder="1"/>
    <xf numFmtId="0" fontId="30" fillId="34" borderId="76" xfId="44" applyFont="1" applyFill="1" applyBorder="1" applyAlignment="1">
      <alignment horizontal="center"/>
    </xf>
    <xf numFmtId="179" fontId="0" fillId="2" borderId="82" xfId="40" applyNumberFormat="1" applyFont="1" applyFill="1" applyBorder="1" applyAlignment="1" applyProtection="1">
      <alignment vertical="center"/>
      <protection locked="0"/>
    </xf>
    <xf numFmtId="179" fontId="0" fillId="2" borderId="61" xfId="40" applyNumberFormat="1" applyFont="1" applyFill="1" applyBorder="1" applyAlignment="1" applyProtection="1">
      <alignment vertical="center"/>
      <protection locked="0"/>
    </xf>
    <xf numFmtId="179" fontId="0" fillId="2" borderId="84" xfId="40" applyNumberFormat="1" applyFont="1" applyFill="1" applyBorder="1" applyAlignment="1" applyProtection="1">
      <alignment vertical="center"/>
      <protection locked="0"/>
    </xf>
    <xf numFmtId="179" fontId="0" fillId="2" borderId="83" xfId="40" applyNumberFormat="1" applyFont="1" applyFill="1" applyBorder="1" applyAlignment="1" applyProtection="1">
      <alignment vertical="center"/>
      <protection locked="0"/>
    </xf>
    <xf numFmtId="179" fontId="0" fillId="0" borderId="76" xfId="40" applyNumberFormat="1" applyFont="1" applyFill="1" applyBorder="1" applyAlignment="1" applyProtection="1">
      <alignment vertical="center"/>
    </xf>
    <xf numFmtId="0" fontId="8" fillId="0" borderId="49" xfId="44" applyBorder="1" applyAlignment="1">
      <alignment horizontal="center" vertical="top" shrinkToFit="1"/>
    </xf>
    <xf numFmtId="0" fontId="30" fillId="34" borderId="69" xfId="44" applyFont="1" applyFill="1" applyBorder="1" applyAlignment="1">
      <alignment horizontal="right"/>
    </xf>
    <xf numFmtId="0" fontId="30" fillId="0" borderId="128" xfId="44" applyFont="1" applyBorder="1" applyAlignment="1">
      <alignment horizontal="center" vertical="top" wrapText="1"/>
    </xf>
    <xf numFmtId="38" fontId="0" fillId="5" borderId="129" xfId="41" applyFont="1" applyFill="1" applyBorder="1" applyAlignment="1" applyProtection="1">
      <alignment horizontal="center" vertical="center" wrapText="1"/>
    </xf>
    <xf numFmtId="0" fontId="30" fillId="2" borderId="69" xfId="44" applyFont="1" applyFill="1" applyBorder="1" applyAlignment="1">
      <alignment horizontal="center"/>
    </xf>
    <xf numFmtId="0" fontId="30" fillId="0" borderId="130" xfId="44" applyFont="1" applyBorder="1" applyAlignment="1">
      <alignment horizontal="center" vertical="top" wrapText="1"/>
    </xf>
    <xf numFmtId="38" fontId="0" fillId="5" borderId="131" xfId="41" applyFont="1" applyFill="1" applyBorder="1" applyAlignment="1" applyProtection="1">
      <alignment horizontal="center" vertical="center" wrapText="1"/>
    </xf>
    <xf numFmtId="0" fontId="30" fillId="34" borderId="49" xfId="44" applyFont="1" applyFill="1" applyBorder="1" applyAlignment="1">
      <alignment horizontal="center"/>
    </xf>
    <xf numFmtId="179" fontId="0" fillId="2" borderId="51" xfId="40" applyNumberFormat="1" applyFont="1" applyFill="1" applyBorder="1" applyAlignment="1" applyProtection="1">
      <alignment vertical="center"/>
      <protection locked="0"/>
    </xf>
    <xf numFmtId="0" fontId="6" fillId="0" borderId="0" xfId="42" applyFont="1"/>
    <xf numFmtId="0" fontId="30" fillId="34" borderId="49" xfId="44" applyFont="1" applyFill="1" applyBorder="1"/>
    <xf numFmtId="179" fontId="0" fillId="2" borderId="60" xfId="40" applyNumberFormat="1" applyFont="1" applyFill="1" applyBorder="1" applyAlignment="1" applyProtection="1">
      <alignment vertical="center"/>
      <protection locked="0"/>
    </xf>
    <xf numFmtId="0" fontId="6" fillId="0" borderId="50" xfId="44" applyFont="1" applyBorder="1" applyAlignment="1">
      <alignment horizontal="left" vertical="top" wrapText="1"/>
    </xf>
    <xf numFmtId="0" fontId="6" fillId="0" borderId="51" xfId="44" applyFont="1" applyBorder="1" applyAlignment="1">
      <alignment horizontal="left" vertical="top" wrapText="1"/>
    </xf>
    <xf numFmtId="0" fontId="6" fillId="0" borderId="49" xfId="44" applyFont="1" applyBorder="1" applyAlignment="1">
      <alignment horizontal="left" vertical="top" wrapText="1"/>
    </xf>
    <xf numFmtId="0" fontId="6" fillId="0" borderId="81" xfId="42" applyFont="1" applyBorder="1" applyAlignment="1">
      <alignment vertical="center"/>
    </xf>
    <xf numFmtId="180" fontId="30" fillId="5" borderId="44" xfId="44" applyNumberFormat="1" applyFont="1" applyFill="1" applyBorder="1" applyAlignment="1">
      <alignment horizontal="center"/>
    </xf>
    <xf numFmtId="42" fontId="57" fillId="0" borderId="132" xfId="44" applyNumberFormat="1" applyFont="1" applyBorder="1" applyAlignment="1">
      <alignment horizontal="center" vertical="center" wrapText="1" shrinkToFit="1"/>
    </xf>
    <xf numFmtId="42" fontId="57" fillId="0" borderId="133" xfId="44" applyNumberFormat="1" applyFont="1" applyBorder="1" applyAlignment="1">
      <alignment horizontal="center" vertical="center" wrapText="1" shrinkToFit="1"/>
    </xf>
    <xf numFmtId="0" fontId="62" fillId="0" borderId="59" xfId="49" applyFont="1" applyBorder="1" applyAlignment="1">
      <alignment horizontal="left" vertical="top" wrapText="1"/>
    </xf>
    <xf numFmtId="0" fontId="6" fillId="0" borderId="0" xfId="45" applyFont="1" applyAlignment="1"/>
    <xf numFmtId="180" fontId="30" fillId="5" borderId="69" xfId="44" applyNumberFormat="1" applyFont="1" applyFill="1" applyBorder="1" applyAlignment="1">
      <alignment horizontal="center"/>
    </xf>
    <xf numFmtId="0" fontId="62" fillId="0" borderId="84" xfId="49" applyFont="1" applyBorder="1" applyAlignment="1">
      <alignment horizontal="left" vertical="top" wrapText="1"/>
    </xf>
    <xf numFmtId="180" fontId="30" fillId="5" borderId="49" xfId="44" applyNumberFormat="1" applyFont="1" applyFill="1" applyBorder="1" applyAlignment="1">
      <alignment horizontal="center"/>
    </xf>
    <xf numFmtId="42" fontId="57" fillId="0" borderId="134" xfId="44" applyNumberFormat="1" applyFont="1" applyBorder="1" applyAlignment="1">
      <alignment horizontal="center" vertical="center" wrapText="1" shrinkToFit="1"/>
    </xf>
    <xf numFmtId="42" fontId="57" fillId="0" borderId="135" xfId="44" applyNumberFormat="1" applyFont="1" applyBorder="1" applyAlignment="1">
      <alignment horizontal="center" vertical="center" wrapText="1" shrinkToFit="1"/>
    </xf>
    <xf numFmtId="0" fontId="30" fillId="34" borderId="82" xfId="44" applyFont="1" applyFill="1" applyBorder="1" applyAlignment="1">
      <alignment horizontal="center" vertical="center" wrapText="1"/>
    </xf>
    <xf numFmtId="0" fontId="30" fillId="34" borderId="84" xfId="44" applyFont="1" applyFill="1" applyBorder="1" applyAlignment="1">
      <alignment horizontal="center" vertical="center" wrapText="1"/>
    </xf>
    <xf numFmtId="2" fontId="0" fillId="0" borderId="121" xfId="40" applyNumberFormat="1" applyFont="1" applyFill="1" applyBorder="1" applyAlignment="1" applyProtection="1"/>
    <xf numFmtId="179" fontId="6" fillId="0" borderId="76" xfId="38" applyNumberFormat="1" applyFont="1" applyFill="1" applyBorder="1" applyAlignment="1" applyProtection="1">
      <alignment vertical="center"/>
    </xf>
    <xf numFmtId="179" fontId="6" fillId="0" borderId="121" xfId="38" applyNumberFormat="1" applyFont="1" applyFill="1" applyBorder="1" applyAlignment="1" applyProtection="1">
      <alignment vertical="center"/>
    </xf>
    <xf numFmtId="181" fontId="0" fillId="5" borderId="69" xfId="40" applyNumberFormat="1" applyFont="1" applyFill="1" applyBorder="1" applyAlignment="1" applyProtection="1"/>
    <xf numFmtId="182" fontId="6" fillId="5" borderId="82" xfId="38" applyNumberFormat="1" applyFont="1" applyFill="1" applyBorder="1" applyAlignment="1" applyProtection="1">
      <alignment vertical="center"/>
    </xf>
    <xf numFmtId="181" fontId="63" fillId="5" borderId="136" xfId="40" applyNumberFormat="1" applyFont="1" applyFill="1" applyBorder="1" applyAlignment="1" applyProtection="1">
      <alignment vertical="center"/>
    </xf>
    <xf numFmtId="0" fontId="6" fillId="0" borderId="0" xfId="42" applyFont="1" applyAlignment="1">
      <alignment vertical="center" wrapText="1"/>
    </xf>
    <xf numFmtId="0" fontId="60" fillId="0" borderId="0" xfId="49" applyFont="1">
      <alignment vertical="center"/>
    </xf>
    <xf numFmtId="49" fontId="8" fillId="0" borderId="46" xfId="44" applyNumberFormat="1" applyBorder="1" applyAlignment="1">
      <alignment horizontal="left" shrinkToFit="1"/>
    </xf>
    <xf numFmtId="49" fontId="0" fillId="0" borderId="0" xfId="44" applyNumberFormat="1" applyFont="1" applyAlignment="1">
      <alignment horizontal="left" shrinkToFit="1"/>
    </xf>
    <xf numFmtId="49" fontId="0" fillId="0" borderId="0" xfId="44" quotePrefix="1" applyNumberFormat="1" applyFont="1" applyAlignment="1">
      <alignment horizontal="left" shrinkToFit="1"/>
    </xf>
    <xf numFmtId="0" fontId="0" fillId="0" borderId="0" xfId="42" applyFont="1"/>
    <xf numFmtId="0" fontId="64" fillId="0" borderId="137" xfId="42" applyFont="1" applyBorder="1" applyAlignment="1">
      <alignment horizontal="center" vertical="center"/>
    </xf>
    <xf numFmtId="0" fontId="8" fillId="0" borderId="138" xfId="42" applyBorder="1"/>
    <xf numFmtId="0" fontId="8" fillId="0" borderId="139" xfId="42" applyBorder="1" applyAlignment="1">
      <alignment horizontal="center" vertical="center"/>
    </xf>
    <xf numFmtId="0" fontId="8" fillId="0" borderId="140" xfId="42" applyBorder="1" applyAlignment="1">
      <alignment horizontal="center" vertical="center"/>
    </xf>
    <xf numFmtId="0" fontId="8" fillId="0" borderId="141" xfId="42" applyBorder="1" applyAlignment="1">
      <alignment horizontal="center" vertical="center"/>
    </xf>
    <xf numFmtId="0" fontId="8" fillId="0" borderId="142" xfId="42" applyBorder="1" applyAlignment="1">
      <alignment horizontal="left" vertical="center" shrinkToFit="1"/>
    </xf>
    <xf numFmtId="0" fontId="8" fillId="0" borderId="143" xfId="42" applyBorder="1" applyAlignment="1">
      <alignment horizontal="left" vertical="center" shrinkToFit="1"/>
    </xf>
    <xf numFmtId="0" fontId="8" fillId="0" borderId="142" xfId="42" applyBorder="1" applyAlignment="1">
      <alignment horizontal="center" vertical="center"/>
    </xf>
    <xf numFmtId="0" fontId="8" fillId="0" borderId="140" xfId="42" applyBorder="1" applyAlignment="1">
      <alignment horizontal="left" vertical="center"/>
    </xf>
    <xf numFmtId="0" fontId="8" fillId="0" borderId="144" xfId="42" applyBorder="1" applyAlignment="1">
      <alignment horizontal="left" vertical="center"/>
    </xf>
    <xf numFmtId="0" fontId="8" fillId="0" borderId="141" xfId="42" applyBorder="1" applyAlignment="1">
      <alignment horizontal="left" vertical="center"/>
    </xf>
    <xf numFmtId="0" fontId="8" fillId="0" borderId="145" xfId="42" applyBorder="1"/>
    <xf numFmtId="0" fontId="8" fillId="0" borderId="146" xfId="42" applyBorder="1"/>
    <xf numFmtId="0" fontId="57" fillId="0" borderId="0" xfId="42" applyFont="1"/>
    <xf numFmtId="0" fontId="57" fillId="0" borderId="0" xfId="42" applyFont="1" applyAlignment="1">
      <alignment horizontal="center"/>
    </xf>
    <xf numFmtId="0" fontId="8" fillId="0" borderId="147" xfId="42" applyBorder="1"/>
    <xf numFmtId="0" fontId="8" fillId="0" borderId="44" xfId="42" applyBorder="1" applyAlignment="1">
      <alignment horizontal="left" vertical="center"/>
    </xf>
    <xf numFmtId="0" fontId="8" fillId="0" borderId="81" xfId="42" applyBorder="1" applyAlignment="1">
      <alignment vertical="center"/>
    </xf>
    <xf numFmtId="0" fontId="8" fillId="0" borderId="80" xfId="42" applyBorder="1" applyAlignment="1">
      <alignment horizontal="left" vertical="center"/>
    </xf>
    <xf numFmtId="0" fontId="8" fillId="0" borderId="81" xfId="42" applyBorder="1" applyAlignment="1">
      <alignment horizontal="left" vertical="center" shrinkToFit="1"/>
    </xf>
    <xf numFmtId="0" fontId="8" fillId="0" borderId="80" xfId="42" applyBorder="1" applyAlignment="1">
      <alignment horizontal="left" vertical="center" shrinkToFit="1"/>
    </xf>
    <xf numFmtId="0" fontId="8" fillId="0" borderId="81" xfId="42" applyBorder="1" applyAlignment="1">
      <alignment horizontal="center" vertical="center"/>
    </xf>
    <xf numFmtId="0" fontId="8" fillId="0" borderId="82" xfId="42" applyBorder="1" applyAlignment="1">
      <alignment horizontal="left" vertical="center"/>
    </xf>
    <xf numFmtId="0" fontId="8" fillId="0" borderId="83" xfId="42" applyBorder="1" applyAlignment="1">
      <alignment horizontal="left" vertical="center"/>
    </xf>
    <xf numFmtId="0" fontId="8" fillId="0" borderId="84" xfId="42" applyBorder="1" applyAlignment="1">
      <alignment horizontal="left" vertical="center"/>
    </xf>
    <xf numFmtId="0" fontId="8" fillId="0" borderId="137" xfId="42" applyBorder="1"/>
    <xf numFmtId="0" fontId="8" fillId="0" borderId="148" xfId="42" applyBorder="1"/>
    <xf numFmtId="0" fontId="8" fillId="0" borderId="69" xfId="42" applyBorder="1" applyAlignment="1">
      <alignment horizontal="left" vertical="center"/>
    </xf>
    <xf numFmtId="0" fontId="8" fillId="0" borderId="149" xfId="42" applyBorder="1" applyAlignment="1">
      <alignment horizontal="left"/>
    </xf>
    <xf numFmtId="0" fontId="8" fillId="0" borderId="59" xfId="42" applyBorder="1" applyAlignment="1">
      <alignment horizontal="left" vertical="center" shrinkToFit="1"/>
    </xf>
    <xf numFmtId="0" fontId="8" fillId="0" borderId="50" xfId="42" applyBorder="1" applyAlignment="1">
      <alignment horizontal="left" vertical="center" shrinkToFit="1"/>
    </xf>
    <xf numFmtId="0" fontId="8" fillId="0" borderId="148" xfId="42" applyBorder="1" applyAlignment="1">
      <alignment horizontal="left"/>
    </xf>
    <xf numFmtId="0" fontId="8" fillId="0" borderId="44" xfId="42" applyBorder="1" applyAlignment="1">
      <alignment horizontal="center" vertical="center"/>
    </xf>
    <xf numFmtId="0" fontId="65" fillId="0" borderId="122" xfId="42" applyFont="1" applyBorder="1" applyAlignment="1">
      <alignment horizontal="right" vertical="center" shrinkToFit="1"/>
    </xf>
    <xf numFmtId="0" fontId="8" fillId="0" borderId="68" xfId="42" applyBorder="1" applyAlignment="1">
      <alignment horizontal="right" vertical="center" shrinkToFit="1"/>
    </xf>
    <xf numFmtId="0" fontId="66" fillId="0" borderId="122" xfId="42" applyFont="1" applyBorder="1" applyAlignment="1">
      <alignment horizontal="right" vertical="center" shrinkToFit="1"/>
    </xf>
    <xf numFmtId="0" fontId="65" fillId="0" borderId="70" xfId="42" applyFont="1" applyBorder="1" applyAlignment="1">
      <alignment horizontal="right" vertical="center" shrinkToFit="1"/>
    </xf>
    <xf numFmtId="0" fontId="8" fillId="0" borderId="73" xfId="42" applyBorder="1" applyAlignment="1">
      <alignment horizontal="right" vertical="center" shrinkToFit="1"/>
    </xf>
    <xf numFmtId="0" fontId="66" fillId="0" borderId="70" xfId="42" applyFont="1" applyBorder="1" applyAlignment="1">
      <alignment horizontal="right" vertical="center" shrinkToFit="1"/>
    </xf>
    <xf numFmtId="0" fontId="8" fillId="0" borderId="45" xfId="42" applyBorder="1" applyAlignment="1">
      <alignment horizontal="center" vertical="center"/>
    </xf>
    <xf numFmtId="0" fontId="8" fillId="0" borderId="79" xfId="42" applyBorder="1" applyAlignment="1">
      <alignment horizontal="center" vertical="center"/>
    </xf>
    <xf numFmtId="0" fontId="8" fillId="0" borderId="75" xfId="42" applyBorder="1" applyAlignment="1">
      <alignment horizontal="right" vertical="center" shrinkToFit="1"/>
    </xf>
    <xf numFmtId="0" fontId="8" fillId="0" borderId="130" xfId="42" applyBorder="1" applyAlignment="1">
      <alignment horizontal="left"/>
    </xf>
    <xf numFmtId="0" fontId="8" fillId="0" borderId="150" xfId="42" applyBorder="1" applyAlignment="1">
      <alignment horizontal="center" vertical="center"/>
    </xf>
    <xf numFmtId="0" fontId="8" fillId="0" borderId="151" xfId="42" applyBorder="1" applyAlignment="1">
      <alignment horizontal="center" vertical="center"/>
    </xf>
    <xf numFmtId="0" fontId="8" fillId="0" borderId="150" xfId="42" applyBorder="1" applyAlignment="1">
      <alignment vertical="center"/>
    </xf>
    <xf numFmtId="0" fontId="8" fillId="0" borderId="151" xfId="42" applyBorder="1" applyAlignment="1">
      <alignment horizontal="left" vertical="center"/>
    </xf>
    <xf numFmtId="0" fontId="8" fillId="0" borderId="152" xfId="42" applyBorder="1" applyAlignment="1">
      <alignment horizontal="left" vertical="center"/>
    </xf>
    <xf numFmtId="0" fontId="8" fillId="0" borderId="152" xfId="42" applyBorder="1" applyAlignment="1">
      <alignment horizontal="center" vertical="center"/>
    </xf>
    <xf numFmtId="0" fontId="8" fillId="0" borderId="153" xfId="42" applyBorder="1" applyAlignment="1">
      <alignment horizontal="center" vertical="center"/>
    </xf>
    <xf numFmtId="0" fontId="65" fillId="0" borderId="154" xfId="42" applyFont="1" applyBorder="1" applyAlignment="1">
      <alignment horizontal="left" vertical="center" shrinkToFit="1"/>
    </xf>
    <xf numFmtId="0" fontId="8" fillId="0" borderId="155" xfId="42" applyBorder="1" applyAlignment="1">
      <alignment horizontal="right" vertical="center" shrinkToFit="1"/>
    </xf>
    <xf numFmtId="0" fontId="66" fillId="0" borderId="154" xfId="42" applyFont="1" applyBorder="1" applyAlignment="1">
      <alignment horizontal="left" vertical="center" shrinkToFit="1"/>
    </xf>
    <xf numFmtId="0" fontId="8" fillId="0" borderId="156" xfId="42" applyBorder="1" applyAlignment="1">
      <alignment horizontal="left" vertical="center"/>
    </xf>
    <xf numFmtId="0" fontId="8" fillId="0" borderId="157" xfId="42" applyBorder="1" applyAlignment="1">
      <alignment horizontal="left" vertical="center"/>
    </xf>
    <xf numFmtId="0" fontId="8" fillId="0" borderId="158" xfId="42" applyBorder="1" applyAlignment="1">
      <alignment horizontal="left" vertical="center"/>
    </xf>
    <xf numFmtId="0" fontId="8" fillId="0" borderId="159" xfId="42" applyBorder="1"/>
    <xf numFmtId="0" fontId="8" fillId="0" borderId="160" xfId="42" applyBorder="1"/>
    <xf numFmtId="0" fontId="30" fillId="0" borderId="0" xfId="42" applyFont="1"/>
    <xf numFmtId="0" fontId="0" fillId="0" borderId="0" xfId="54" applyFont="1">
      <alignment vertical="center"/>
    </xf>
    <xf numFmtId="0" fontId="0" fillId="0" borderId="0" xfId="54" applyFont="1" applyAlignment="1">
      <alignment horizontal="center" vertical="center"/>
    </xf>
    <xf numFmtId="0" fontId="8" fillId="0" borderId="76" xfId="54" applyBorder="1" applyAlignment="1">
      <alignment horizontal="center" vertical="center"/>
    </xf>
    <xf numFmtId="0" fontId="8" fillId="0" borderId="76" xfId="54" applyBorder="1" applyAlignment="1">
      <alignment horizontal="left" vertical="center"/>
    </xf>
    <xf numFmtId="0" fontId="8" fillId="0" borderId="45" xfId="54" applyFont="1" applyBorder="1" applyAlignment="1">
      <alignment horizontal="left" vertical="center" wrapText="1"/>
    </xf>
    <xf numFmtId="0" fontId="8" fillId="0" borderId="46" xfId="54" applyBorder="1" applyAlignment="1">
      <alignment horizontal="left" vertical="center" wrapText="1"/>
    </xf>
    <xf numFmtId="0" fontId="8" fillId="0" borderId="79" xfId="54" applyBorder="1" applyAlignment="1">
      <alignment horizontal="left" vertical="center" wrapText="1"/>
    </xf>
    <xf numFmtId="0" fontId="8" fillId="0" borderId="81" xfId="54" applyBorder="1" applyAlignment="1">
      <alignment horizontal="left" vertical="center" wrapText="1"/>
    </xf>
    <xf numFmtId="0" fontId="0" fillId="0" borderId="0" xfId="54" applyFont="1" applyAlignment="1">
      <alignment horizontal="left" vertical="center" wrapText="1"/>
    </xf>
    <xf numFmtId="0" fontId="8" fillId="0" borderId="80" xfId="54" applyBorder="1" applyAlignment="1">
      <alignment horizontal="left" vertical="center" wrapText="1"/>
    </xf>
    <xf numFmtId="0" fontId="8" fillId="0" borderId="49" xfId="49" applyBorder="1" applyAlignment="1">
      <alignment horizontal="left" vertical="center"/>
    </xf>
    <xf numFmtId="0" fontId="0" fillId="0" borderId="0" xfId="54" applyFont="1" applyAlignment="1">
      <alignment horizontal="right" vertical="center"/>
    </xf>
    <xf numFmtId="0" fontId="67" fillId="0" borderId="0" xfId="52" applyFont="1">
      <alignment vertical="center"/>
    </xf>
    <xf numFmtId="0" fontId="0" fillId="0" borderId="0" xfId="52" applyFont="1" applyAlignment="1">
      <alignment horizontal="center" vertical="center" shrinkToFit="1"/>
    </xf>
    <xf numFmtId="0" fontId="57" fillId="0" borderId="76" xfId="52" applyFont="1" applyBorder="1" applyAlignment="1">
      <alignment horizontal="center" vertical="center"/>
    </xf>
    <xf numFmtId="0" fontId="57" fillId="0" borderId="44" xfId="52" applyFont="1" applyBorder="1" applyAlignment="1">
      <alignment horizontal="center" vertical="center"/>
    </xf>
    <xf numFmtId="0" fontId="57" fillId="0" borderId="45" xfId="52" applyFont="1" applyBorder="1" applyAlignment="1">
      <alignment horizontal="right" vertical="center"/>
    </xf>
    <xf numFmtId="0" fontId="57" fillId="0" borderId="46" xfId="52" applyFont="1" applyBorder="1" applyAlignment="1">
      <alignment horizontal="right" vertical="center"/>
    </xf>
    <xf numFmtId="0" fontId="57" fillId="0" borderId="79" xfId="52" applyFont="1" applyBorder="1" applyAlignment="1">
      <alignment horizontal="right" vertical="center"/>
    </xf>
    <xf numFmtId="0" fontId="8" fillId="0" borderId="161" xfId="52" applyBorder="1" applyAlignment="1">
      <alignment horizontal="center" vertical="center"/>
    </xf>
    <xf numFmtId="0" fontId="8" fillId="0" borderId="162" xfId="52" applyBorder="1" applyAlignment="1">
      <alignment horizontal="center" vertical="center"/>
    </xf>
    <xf numFmtId="0" fontId="57" fillId="0" borderId="163" xfId="52" applyFont="1" applyBorder="1" applyAlignment="1">
      <alignment vertical="center" shrinkToFit="1"/>
    </xf>
    <xf numFmtId="0" fontId="8" fillId="0" borderId="163" xfId="52" applyBorder="1">
      <alignment vertical="center"/>
    </xf>
    <xf numFmtId="0" fontId="8" fillId="0" borderId="164" xfId="52" applyBorder="1">
      <alignment vertical="center"/>
    </xf>
    <xf numFmtId="0" fontId="8" fillId="0" borderId="164" xfId="52" applyBorder="1" applyAlignment="1">
      <alignment horizontal="center" vertical="center"/>
    </xf>
    <xf numFmtId="0" fontId="8" fillId="0" borderId="164" xfId="52" applyBorder="1" applyAlignment="1">
      <alignment horizontal="right" vertical="center"/>
    </xf>
    <xf numFmtId="0" fontId="8" fillId="0" borderId="165" xfId="52" applyBorder="1">
      <alignment vertical="center"/>
    </xf>
    <xf numFmtId="0" fontId="67" fillId="0" borderId="0" xfId="52" applyFont="1" applyAlignment="1">
      <alignment horizontal="right" vertical="center"/>
    </xf>
    <xf numFmtId="0" fontId="8" fillId="0" borderId="138" xfId="52" applyBorder="1" applyAlignment="1">
      <alignment horizontal="center" vertical="center"/>
    </xf>
    <xf numFmtId="0" fontId="8" fillId="0" borderId="146" xfId="52" applyBorder="1" applyAlignment="1">
      <alignment horizontal="center" vertical="center"/>
    </xf>
    <xf numFmtId="0" fontId="8" fillId="0" borderId="145" xfId="52" applyBorder="1" applyAlignment="1">
      <alignment horizontal="center" vertical="center"/>
    </xf>
    <xf numFmtId="0" fontId="57" fillId="0" borderId="0" xfId="52" applyFont="1">
      <alignment vertical="center"/>
    </xf>
    <xf numFmtId="0" fontId="57" fillId="0" borderId="81" xfId="52" applyFont="1" applyBorder="1" applyAlignment="1">
      <alignment horizontal="left" vertical="center"/>
    </xf>
    <xf numFmtId="0" fontId="57" fillId="0" borderId="80" xfId="52" applyFont="1" applyBorder="1" applyAlignment="1">
      <alignment horizontal="left" vertical="center"/>
    </xf>
    <xf numFmtId="0" fontId="8" fillId="0" borderId="166" xfId="52" applyBorder="1" applyAlignment="1">
      <alignment horizontal="center" vertical="center"/>
    </xf>
    <xf numFmtId="0" fontId="8" fillId="0" borderId="167" xfId="52" applyBorder="1" applyAlignment="1">
      <alignment horizontal="center" vertical="center"/>
    </xf>
    <xf numFmtId="0" fontId="57" fillId="0" borderId="168" xfId="52" applyFont="1" applyBorder="1" applyAlignment="1">
      <alignment horizontal="center" vertical="center"/>
    </xf>
    <xf numFmtId="0" fontId="57" fillId="0" borderId="169" xfId="52" applyFont="1" applyBorder="1" applyAlignment="1">
      <alignment horizontal="center" vertical="center"/>
    </xf>
    <xf numFmtId="0" fontId="8" fillId="0" borderId="170" xfId="52" applyBorder="1" applyAlignment="1">
      <alignment horizontal="right" vertical="center"/>
    </xf>
    <xf numFmtId="0" fontId="67" fillId="0" borderId="0" xfId="52" applyFont="1" applyAlignment="1">
      <alignment horizontal="left" vertical="center"/>
    </xf>
    <xf numFmtId="0" fontId="8" fillId="0" borderId="147" xfId="52" applyBorder="1" applyAlignment="1">
      <alignment horizontal="center" vertical="center"/>
    </xf>
    <xf numFmtId="0" fontId="8" fillId="0" borderId="137" xfId="52" applyBorder="1" applyAlignment="1">
      <alignment horizontal="center" vertical="center"/>
    </xf>
    <xf numFmtId="0" fontId="67" fillId="0" borderId="0" xfId="52" applyFont="1" applyAlignment="1">
      <alignment horizontal="left" vertical="center" wrapText="1"/>
    </xf>
    <xf numFmtId="0" fontId="57" fillId="0" borderId="81" xfId="52" applyFont="1" applyBorder="1" applyAlignment="1">
      <alignment horizontal="center" vertical="center"/>
    </xf>
    <xf numFmtId="0" fontId="57" fillId="0" borderId="80" xfId="52" applyFont="1" applyBorder="1" applyAlignment="1">
      <alignment horizontal="center" vertical="center"/>
    </xf>
    <xf numFmtId="0" fontId="8" fillId="0" borderId="171" xfId="52" applyBorder="1" applyAlignment="1">
      <alignment horizontal="center" vertical="center"/>
    </xf>
    <xf numFmtId="0" fontId="8" fillId="0" borderId="172" xfId="52" applyBorder="1" applyAlignment="1">
      <alignment horizontal="center" vertical="center"/>
    </xf>
    <xf numFmtId="0" fontId="8" fillId="0" borderId="173" xfId="52" applyBorder="1" applyAlignment="1">
      <alignment horizontal="right" vertical="center"/>
    </xf>
    <xf numFmtId="0" fontId="8" fillId="0" borderId="174" xfId="52" applyBorder="1" applyAlignment="1">
      <alignment horizontal="center" vertical="center"/>
    </xf>
    <xf numFmtId="0" fontId="8" fillId="0" borderId="175" xfId="52" applyBorder="1" applyAlignment="1">
      <alignment horizontal="center" vertical="center"/>
    </xf>
    <xf numFmtId="0" fontId="8" fillId="0" borderId="160" xfId="52" applyBorder="1" applyAlignment="1">
      <alignment horizontal="center" vertical="center"/>
    </xf>
    <xf numFmtId="0" fontId="8" fillId="0" borderId="159" xfId="52" applyBorder="1" applyAlignment="1">
      <alignment horizontal="center" vertical="center"/>
    </xf>
    <xf numFmtId="0" fontId="8" fillId="0" borderId="176" xfId="52" applyBorder="1" applyAlignment="1">
      <alignment horizontal="center" vertical="center"/>
    </xf>
    <xf numFmtId="0" fontId="8" fillId="0" borderId="169" xfId="52" applyBorder="1" applyAlignment="1">
      <alignment horizontal="center" vertical="center"/>
    </xf>
    <xf numFmtId="0" fontId="8" fillId="0" borderId="82" xfId="52" applyBorder="1" applyAlignment="1">
      <alignment horizontal="center" vertical="center"/>
    </xf>
    <xf numFmtId="0" fontId="57" fillId="0" borderId="81" xfId="52" applyFont="1" applyBorder="1" applyAlignment="1">
      <alignment horizontal="right" vertical="center"/>
    </xf>
    <xf numFmtId="0" fontId="57" fillId="0" borderId="0" xfId="52" applyFont="1" applyAlignment="1">
      <alignment horizontal="right" vertical="center"/>
    </xf>
    <xf numFmtId="0" fontId="57" fillId="0" borderId="80" xfId="52" applyFont="1" applyBorder="1" applyAlignment="1">
      <alignment horizontal="right" vertical="center"/>
    </xf>
    <xf numFmtId="0" fontId="8" fillId="0" borderId="177" xfId="52" applyBorder="1">
      <alignment vertical="center"/>
    </xf>
    <xf numFmtId="0" fontId="8" fillId="0" borderId="178" xfId="52" applyBorder="1" applyAlignment="1">
      <alignment horizontal="center" vertical="center"/>
    </xf>
    <xf numFmtId="0" fontId="8" fillId="0" borderId="179" xfId="52" applyBorder="1" applyAlignment="1">
      <alignment horizontal="right" vertical="center"/>
    </xf>
    <xf numFmtId="0" fontId="8" fillId="0" borderId="145" xfId="52" applyBorder="1" applyAlignment="1">
      <alignment horizontal="left" vertical="center"/>
    </xf>
    <xf numFmtId="0" fontId="8" fillId="0" borderId="117" xfId="52" applyBorder="1" applyAlignment="1">
      <alignment horizontal="center" vertical="center"/>
    </xf>
    <xf numFmtId="0" fontId="8" fillId="0" borderId="180" xfId="52" applyBorder="1" applyAlignment="1">
      <alignment horizontal="center" vertical="center"/>
    </xf>
    <xf numFmtId="0" fontId="8" fillId="0" borderId="181" xfId="52" applyBorder="1" applyAlignment="1">
      <alignment horizontal="center" vertical="center"/>
    </xf>
    <xf numFmtId="0" fontId="57" fillId="0" borderId="50" xfId="52" applyFont="1" applyBorder="1" applyAlignment="1">
      <alignment horizontal="center" vertical="center"/>
    </xf>
    <xf numFmtId="0" fontId="57" fillId="0" borderId="51" xfId="52" applyFont="1" applyBorder="1" applyAlignment="1">
      <alignment horizontal="center" vertical="center"/>
    </xf>
    <xf numFmtId="0" fontId="57" fillId="0" borderId="59" xfId="52" applyFont="1" applyBorder="1" applyAlignment="1">
      <alignment horizontal="center" vertical="center"/>
    </xf>
    <xf numFmtId="0" fontId="8" fillId="0" borderId="113" xfId="52" applyBorder="1" applyAlignment="1">
      <alignment horizontal="center" vertical="center"/>
    </xf>
    <xf numFmtId="0" fontId="8" fillId="0" borderId="182" xfId="52" applyBorder="1" applyAlignment="1">
      <alignment horizontal="center" vertical="center"/>
    </xf>
    <xf numFmtId="0" fontId="30" fillId="0" borderId="45" xfId="52" applyFont="1" applyBorder="1" applyAlignment="1">
      <alignment horizontal="center" vertical="center" wrapText="1"/>
    </xf>
    <xf numFmtId="0" fontId="30" fillId="0" borderId="46" xfId="52" applyFont="1" applyBorder="1" applyAlignment="1">
      <alignment horizontal="center" vertical="center"/>
    </xf>
    <xf numFmtId="0" fontId="30" fillId="0" borderId="79" xfId="52" applyFont="1" applyBorder="1" applyAlignment="1">
      <alignment horizontal="center" vertical="center"/>
    </xf>
    <xf numFmtId="0" fontId="8" fillId="0" borderId="119" xfId="52" applyBorder="1" applyAlignment="1">
      <alignment horizontal="center" vertical="center"/>
    </xf>
    <xf numFmtId="0" fontId="8" fillId="0" borderId="114" xfId="52" applyBorder="1" applyAlignment="1">
      <alignment horizontal="center" vertical="center"/>
    </xf>
    <xf numFmtId="0" fontId="8" fillId="0" borderId="183" xfId="52" applyBorder="1" applyAlignment="1">
      <alignment horizontal="center" vertical="center"/>
    </xf>
    <xf numFmtId="0" fontId="30" fillId="0" borderId="81" xfId="52" applyFont="1" applyBorder="1" applyAlignment="1">
      <alignment horizontal="center" vertical="center"/>
    </xf>
    <xf numFmtId="0" fontId="30" fillId="0" borderId="80" xfId="52" applyFont="1" applyBorder="1" applyAlignment="1">
      <alignment horizontal="center" vertical="center"/>
    </xf>
    <xf numFmtId="0" fontId="8" fillId="0" borderId="184" xfId="52" applyBorder="1">
      <alignment vertical="center"/>
    </xf>
    <xf numFmtId="0" fontId="57" fillId="0" borderId="174" xfId="52" applyFont="1" applyBorder="1" applyAlignment="1">
      <alignment horizontal="center" vertical="center" wrapText="1"/>
    </xf>
    <xf numFmtId="0" fontId="30" fillId="0" borderId="50" xfId="52" applyFont="1" applyBorder="1" applyAlignment="1">
      <alignment horizontal="center" vertical="center"/>
    </xf>
    <xf numFmtId="0" fontId="30" fillId="0" borderId="51" xfId="52" applyFont="1" applyBorder="1" applyAlignment="1">
      <alignment horizontal="center" vertical="center"/>
    </xf>
    <xf numFmtId="0" fontId="30" fillId="0" borderId="59" xfId="52" applyFont="1" applyBorder="1" applyAlignment="1">
      <alignment horizontal="center" vertical="center"/>
    </xf>
    <xf numFmtId="0" fontId="57" fillId="0" borderId="184" xfId="52" applyFont="1" applyBorder="1" applyAlignment="1">
      <alignment horizontal="center" vertical="center" wrapText="1"/>
    </xf>
    <xf numFmtId="0" fontId="57" fillId="0" borderId="185" xfId="52" applyFont="1" applyBorder="1" applyAlignment="1">
      <alignment horizontal="center" vertical="center"/>
    </xf>
    <xf numFmtId="0" fontId="8" fillId="0" borderId="186" xfId="52" applyBorder="1" applyAlignment="1">
      <alignment horizontal="center" vertical="center"/>
    </xf>
    <xf numFmtId="0" fontId="8" fillId="0" borderId="187" xfId="52" applyBorder="1" applyAlignment="1">
      <alignment horizontal="center" vertical="center"/>
    </xf>
    <xf numFmtId="0" fontId="8" fillId="0" borderId="188" xfId="52" applyBorder="1" applyAlignment="1">
      <alignment horizontal="center" vertical="center"/>
    </xf>
    <xf numFmtId="0" fontId="8" fillId="0" borderId="189" xfId="52" applyBorder="1" applyAlignment="1">
      <alignment horizontal="center" vertical="center"/>
    </xf>
    <xf numFmtId="0" fontId="8" fillId="0" borderId="190" xfId="52" applyBorder="1" applyAlignment="1">
      <alignment horizontal="center" vertical="center"/>
    </xf>
    <xf numFmtId="0" fontId="68" fillId="0" borderId="0" xfId="52" applyFont="1">
      <alignment vertical="center"/>
    </xf>
    <xf numFmtId="0" fontId="69" fillId="0" borderId="0" xfId="52" applyFont="1">
      <alignment vertical="center"/>
    </xf>
    <xf numFmtId="0" fontId="57" fillId="0" borderId="122" xfId="52" applyFont="1" applyBorder="1" applyAlignment="1">
      <alignment horizontal="right" vertical="center"/>
    </xf>
    <xf numFmtId="0" fontId="57" fillId="0" borderId="66" xfId="52" applyFont="1" applyBorder="1" applyAlignment="1">
      <alignment horizontal="right" vertical="center"/>
    </xf>
    <xf numFmtId="0" fontId="57" fillId="0" borderId="68" xfId="52" applyFont="1" applyBorder="1" applyAlignment="1">
      <alignment horizontal="right" vertical="center"/>
    </xf>
    <xf numFmtId="0" fontId="57" fillId="0" borderId="70" xfId="52" applyFont="1" applyBorder="1" applyAlignment="1">
      <alignment horizontal="left" vertical="center"/>
    </xf>
    <xf numFmtId="0" fontId="57" fillId="0" borderId="71" xfId="52" applyFont="1" applyBorder="1" applyAlignment="1">
      <alignment horizontal="left" vertical="center"/>
    </xf>
    <xf numFmtId="0" fontId="57" fillId="0" borderId="73" xfId="52" applyFont="1" applyBorder="1" applyAlignment="1">
      <alignment horizontal="left" vertical="center"/>
    </xf>
    <xf numFmtId="0" fontId="8" fillId="0" borderId="170" xfId="52" applyBorder="1" applyAlignment="1">
      <alignment horizontal="center" vertical="center"/>
    </xf>
    <xf numFmtId="0" fontId="57" fillId="0" borderId="70" xfId="52" applyFont="1" applyBorder="1" applyAlignment="1">
      <alignment horizontal="center" vertical="center"/>
    </xf>
    <xf numFmtId="0" fontId="57" fillId="0" borderId="71" xfId="52" applyFont="1" applyBorder="1" applyAlignment="1">
      <alignment horizontal="center" vertical="center"/>
    </xf>
    <xf numFmtId="0" fontId="57" fillId="0" borderId="73" xfId="52" applyFont="1" applyBorder="1" applyAlignment="1">
      <alignment horizontal="center" vertical="center"/>
    </xf>
    <xf numFmtId="0" fontId="8" fillId="0" borderId="173" xfId="52" applyBorder="1" applyAlignment="1">
      <alignment horizontal="center" vertical="center"/>
    </xf>
    <xf numFmtId="0" fontId="57" fillId="0" borderId="70" xfId="52" applyFont="1" applyBorder="1" applyAlignment="1">
      <alignment horizontal="right" vertical="center"/>
    </xf>
    <xf numFmtId="0" fontId="57" fillId="0" borderId="71" xfId="52" applyFont="1" applyBorder="1" applyAlignment="1">
      <alignment horizontal="right" vertical="center"/>
    </xf>
    <xf numFmtId="0" fontId="57" fillId="0" borderId="73" xfId="52" applyFont="1" applyBorder="1" applyAlignment="1">
      <alignment horizontal="right" vertical="center"/>
    </xf>
    <xf numFmtId="0" fontId="8" fillId="0" borderId="179" xfId="52" applyBorder="1" applyAlignment="1">
      <alignment horizontal="center" vertical="center"/>
    </xf>
    <xf numFmtId="0" fontId="57" fillId="0" borderId="112" xfId="52" applyFont="1" applyBorder="1" applyAlignment="1">
      <alignment horizontal="center" vertical="center"/>
    </xf>
    <xf numFmtId="0" fontId="8" fillId="0" borderId="112" xfId="52" applyBorder="1" applyAlignment="1">
      <alignment horizontal="center" vertical="center"/>
    </xf>
    <xf numFmtId="0" fontId="8" fillId="0" borderId="115" xfId="52" applyBorder="1" applyAlignment="1">
      <alignment horizontal="center" vertical="center"/>
    </xf>
    <xf numFmtId="0" fontId="57" fillId="0" borderId="113" xfId="52" applyFont="1" applyBorder="1" applyAlignment="1">
      <alignment horizontal="center" vertical="center"/>
    </xf>
    <xf numFmtId="0" fontId="67" fillId="0" borderId="122" xfId="52" applyFont="1" applyBorder="1" applyAlignment="1">
      <alignment horizontal="left" vertical="center"/>
    </xf>
    <xf numFmtId="0" fontId="67" fillId="0" borderId="66" xfId="52" applyFont="1" applyBorder="1" applyAlignment="1">
      <alignment horizontal="left" vertical="center"/>
    </xf>
    <xf numFmtId="0" fontId="67" fillId="0" borderId="68" xfId="52" applyFont="1" applyBorder="1" applyAlignment="1">
      <alignment horizontal="left" vertical="center"/>
    </xf>
    <xf numFmtId="0" fontId="67" fillId="0" borderId="70" xfId="52" applyFont="1" applyBorder="1" applyAlignment="1">
      <alignment horizontal="left" vertical="center"/>
    </xf>
    <xf numFmtId="0" fontId="67" fillId="0" borderId="71" xfId="52" applyFont="1" applyBorder="1" applyAlignment="1">
      <alignment horizontal="left" vertical="center"/>
    </xf>
    <xf numFmtId="0" fontId="67" fillId="0" borderId="73" xfId="52" applyFont="1" applyBorder="1" applyAlignment="1">
      <alignment horizontal="left" vertical="center"/>
    </xf>
    <xf numFmtId="0" fontId="8" fillId="0" borderId="174" xfId="52" applyBorder="1" applyAlignment="1">
      <alignment horizontal="center" vertical="center" wrapText="1"/>
    </xf>
    <xf numFmtId="0" fontId="8" fillId="0" borderId="176" xfId="52" applyBorder="1" applyAlignment="1">
      <alignment horizontal="center" vertical="center" wrapText="1"/>
    </xf>
    <xf numFmtId="0" fontId="8" fillId="0" borderId="191" xfId="52" applyBorder="1" applyAlignment="1">
      <alignment horizontal="center" vertical="center"/>
    </xf>
    <xf numFmtId="0" fontId="67" fillId="0" borderId="74" xfId="52" applyFont="1" applyBorder="1" applyAlignment="1">
      <alignment horizontal="left" vertical="center"/>
    </xf>
    <xf numFmtId="0" fontId="67" fillId="0" borderId="58" xfId="52" applyFont="1" applyBorder="1" applyAlignment="1">
      <alignment horizontal="left" vertical="center"/>
    </xf>
    <xf numFmtId="0" fontId="67" fillId="0" borderId="75" xfId="52" applyFont="1" applyBorder="1" applyAlignment="1">
      <alignment horizontal="left" vertical="center"/>
    </xf>
    <xf numFmtId="0" fontId="8" fillId="0" borderId="184" xfId="52" applyBorder="1" applyAlignment="1">
      <alignment horizontal="center" vertical="center" wrapText="1"/>
    </xf>
    <xf numFmtId="0" fontId="66" fillId="0" borderId="0" xfId="52" applyFont="1">
      <alignment vertical="center"/>
    </xf>
    <xf numFmtId="0" fontId="8" fillId="0" borderId="192" xfId="52" applyBorder="1" applyAlignment="1">
      <alignment horizontal="center" vertical="center"/>
    </xf>
    <xf numFmtId="0" fontId="8" fillId="0" borderId="193" xfId="52" applyBorder="1" applyAlignment="1">
      <alignment horizontal="center" vertical="center"/>
    </xf>
    <xf numFmtId="0" fontId="8" fillId="0" borderId="194" xfId="52" applyBorder="1" applyAlignment="1">
      <alignment horizontal="center" vertical="center"/>
    </xf>
    <xf numFmtId="0" fontId="8" fillId="0" borderId="195" xfId="52" applyBorder="1" applyAlignment="1">
      <alignment horizontal="center" vertical="center"/>
    </xf>
    <xf numFmtId="0" fontId="57" fillId="0" borderId="196" xfId="52" applyFont="1" applyBorder="1" applyAlignment="1">
      <alignment vertical="center" shrinkToFit="1"/>
    </xf>
    <xf numFmtId="0" fontId="8" fillId="0" borderId="137" xfId="52" applyBorder="1">
      <alignment vertical="center"/>
    </xf>
    <xf numFmtId="0" fontId="8" fillId="0" borderId="145" xfId="52" applyBorder="1">
      <alignment vertical="center"/>
    </xf>
    <xf numFmtId="0" fontId="8" fillId="0" borderId="146" xfId="52" applyBorder="1">
      <alignment vertical="center"/>
    </xf>
    <xf numFmtId="0" fontId="57" fillId="0" borderId="84" xfId="52" applyFont="1" applyBorder="1" applyAlignment="1">
      <alignment horizontal="center" vertical="center"/>
    </xf>
    <xf numFmtId="0" fontId="57" fillId="0" borderId="197" xfId="52" applyFont="1" applyBorder="1" applyAlignment="1">
      <alignment horizontal="center" vertical="center"/>
    </xf>
    <xf numFmtId="0" fontId="8" fillId="0" borderId="76" xfId="52" applyBorder="1">
      <alignment vertical="center"/>
    </xf>
    <xf numFmtId="0" fontId="8" fillId="0" borderId="84" xfId="52" applyBorder="1" applyAlignment="1">
      <alignment horizontal="center" vertical="center"/>
    </xf>
    <xf numFmtId="0" fontId="30" fillId="0" borderId="180" xfId="52" applyFont="1" applyBorder="1" applyAlignment="1">
      <alignment horizontal="center" vertical="center" wrapText="1"/>
    </xf>
    <xf numFmtId="0" fontId="30" fillId="0" borderId="181" xfId="52" applyFont="1" applyBorder="1" applyAlignment="1">
      <alignment horizontal="center" vertical="center"/>
    </xf>
    <xf numFmtId="0" fontId="30" fillId="0" borderId="113" xfId="52" applyFont="1" applyBorder="1" applyAlignment="1">
      <alignment horizontal="center" vertical="center"/>
    </xf>
    <xf numFmtId="0" fontId="30" fillId="0" borderId="182" xfId="52" applyFont="1" applyBorder="1" applyAlignment="1">
      <alignment horizontal="center" vertical="center"/>
    </xf>
    <xf numFmtId="0" fontId="30" fillId="0" borderId="114" xfId="52" applyFont="1" applyBorder="1" applyAlignment="1">
      <alignment horizontal="center" vertical="center"/>
    </xf>
    <xf numFmtId="0" fontId="30" fillId="0" borderId="183" xfId="52" applyFont="1" applyBorder="1" applyAlignment="1">
      <alignment horizontal="center" vertical="center"/>
    </xf>
    <xf numFmtId="0" fontId="8" fillId="0" borderId="44" xfId="52" applyBorder="1">
      <alignment vertical="center"/>
    </xf>
    <xf numFmtId="0" fontId="57" fillId="0" borderId="198" xfId="52" applyFont="1" applyBorder="1" applyAlignment="1">
      <alignment horizontal="center" vertical="center" wrapText="1" shrinkToFit="1"/>
    </xf>
    <xf numFmtId="0" fontId="8" fillId="0" borderId="199" xfId="52" applyBorder="1" applyAlignment="1">
      <alignment horizontal="center" vertical="center"/>
    </xf>
    <xf numFmtId="0" fontId="8" fillId="0" borderId="200" xfId="52" applyBorder="1" applyAlignment="1">
      <alignment horizontal="center" vertical="center"/>
    </xf>
    <xf numFmtId="0" fontId="57" fillId="0" borderId="201" xfId="52" applyFont="1" applyBorder="1" applyAlignment="1">
      <alignment horizontal="center" vertical="center"/>
    </xf>
    <xf numFmtId="0" fontId="69" fillId="0" borderId="0" xfId="52" applyFont="1" applyAlignment="1">
      <alignment horizontal="right" vertical="center"/>
    </xf>
    <xf numFmtId="0" fontId="57" fillId="0" borderId="202" xfId="52" applyFont="1" applyBorder="1" applyAlignment="1">
      <alignment horizontal="center" vertical="center"/>
    </xf>
    <xf numFmtId="0" fontId="57" fillId="0" borderId="203" xfId="52" applyFont="1" applyBorder="1" applyAlignment="1">
      <alignment horizontal="center" vertical="center"/>
    </xf>
    <xf numFmtId="0" fontId="57" fillId="0" borderId="204" xfId="52" applyFont="1" applyBorder="1" applyAlignment="1">
      <alignment horizontal="center" vertical="center" wrapText="1" shrinkToFit="1"/>
    </xf>
    <xf numFmtId="0" fontId="8" fillId="0" borderId="205" xfId="52" applyBorder="1" applyAlignment="1">
      <alignment horizontal="center" vertical="center"/>
    </xf>
    <xf numFmtId="0" fontId="8" fillId="0" borderId="51" xfId="52" applyBorder="1" applyAlignment="1">
      <alignment horizontal="center" vertical="center"/>
    </xf>
    <xf numFmtId="0" fontId="57" fillId="0" borderId="206" xfId="52" applyFont="1" applyBorder="1" applyAlignment="1">
      <alignment horizontal="center" vertical="center" wrapText="1" shrinkToFit="1"/>
    </xf>
    <xf numFmtId="0" fontId="8" fillId="0" borderId="207" xfId="52" applyBorder="1" applyAlignment="1">
      <alignment horizontal="center" vertical="center"/>
    </xf>
    <xf numFmtId="0" fontId="27" fillId="0" borderId="0" xfId="51" applyFont="1">
      <alignment vertical="center"/>
    </xf>
    <xf numFmtId="0" fontId="37" fillId="0" borderId="0" xfId="51" applyFont="1">
      <alignment vertical="center"/>
    </xf>
    <xf numFmtId="0" fontId="70" fillId="0" borderId="0" xfId="51" applyFont="1">
      <alignment vertical="center"/>
    </xf>
    <xf numFmtId="0" fontId="27" fillId="34" borderId="0" xfId="51" applyFont="1" applyFill="1">
      <alignment vertical="center"/>
    </xf>
    <xf numFmtId="0" fontId="37" fillId="34" borderId="0" xfId="51" applyFont="1" applyFill="1">
      <alignment vertical="center"/>
    </xf>
    <xf numFmtId="0" fontId="37" fillId="0" borderId="208" xfId="51" applyFont="1" applyBorder="1" applyAlignment="1">
      <alignment horizontal="center" vertical="center"/>
    </xf>
    <xf numFmtId="0" fontId="37" fillId="0" borderId="209" xfId="51" applyFont="1" applyBorder="1" applyAlignment="1">
      <alignment horizontal="center" vertical="center"/>
    </xf>
    <xf numFmtId="0" fontId="37" fillId="0" borderId="210" xfId="51" applyFont="1" applyBorder="1" applyAlignment="1">
      <alignment horizontal="center" vertical="center"/>
    </xf>
    <xf numFmtId="0" fontId="37" fillId="0" borderId="198" xfId="51" applyFont="1" applyBorder="1" applyAlignment="1">
      <alignment horizontal="center" vertical="center" shrinkToFit="1"/>
    </xf>
    <xf numFmtId="0" fontId="37" fillId="0" borderId="211" xfId="51" applyFont="1" applyBorder="1" applyAlignment="1">
      <alignment horizontal="center" vertical="center" shrinkToFit="1"/>
    </xf>
    <xf numFmtId="0" fontId="37" fillId="0" borderId="199" xfId="51" applyFont="1" applyBorder="1" applyAlignment="1">
      <alignment horizontal="center" vertical="center" shrinkToFit="1"/>
    </xf>
    <xf numFmtId="0" fontId="27" fillId="34" borderId="212" xfId="51" applyFont="1" applyFill="1" applyBorder="1">
      <alignment vertical="center"/>
    </xf>
    <xf numFmtId="0" fontId="40" fillId="0" borderId="138" xfId="51" applyFont="1" applyBorder="1">
      <alignment vertical="center"/>
    </xf>
    <xf numFmtId="0" fontId="40" fillId="0" borderId="145" xfId="51" applyFont="1" applyBorder="1">
      <alignment vertical="center"/>
    </xf>
    <xf numFmtId="0" fontId="40" fillId="0" borderId="143" xfId="51" applyFont="1" applyBorder="1">
      <alignment vertical="center"/>
    </xf>
    <xf numFmtId="0" fontId="27" fillId="0" borderId="139" xfId="51" applyFont="1" applyBorder="1">
      <alignment vertical="center"/>
    </xf>
    <xf numFmtId="0" fontId="27" fillId="0" borderId="129" xfId="51" applyFont="1" applyBorder="1">
      <alignment vertical="center"/>
    </xf>
    <xf numFmtId="0" fontId="40" fillId="0" borderId="145" xfId="51" applyFont="1" applyBorder="1" applyAlignment="1">
      <alignment horizontal="center" vertical="center" wrapText="1"/>
    </xf>
    <xf numFmtId="0" fontId="40" fillId="0" borderId="146" xfId="51" applyFont="1" applyBorder="1" applyAlignment="1">
      <alignment horizontal="center" vertical="center" wrapText="1"/>
    </xf>
    <xf numFmtId="0" fontId="37" fillId="0" borderId="0" xfId="51" applyFont="1" applyAlignment="1">
      <alignment horizontal="left" vertical="center"/>
    </xf>
    <xf numFmtId="0" fontId="27" fillId="0" borderId="0" xfId="51" applyFont="1" applyAlignment="1">
      <alignment horizontal="left" vertical="center"/>
    </xf>
    <xf numFmtId="0" fontId="37" fillId="0" borderId="138" xfId="51" applyFont="1" applyBorder="1" applyAlignment="1">
      <alignment horizontal="center" vertical="center" wrapText="1"/>
    </xf>
    <xf numFmtId="0" fontId="37" fillId="0" borderId="145" xfId="51" applyFont="1" applyBorder="1" applyAlignment="1">
      <alignment horizontal="center" vertical="center" wrapText="1"/>
    </xf>
    <xf numFmtId="0" fontId="37" fillId="0" borderId="146" xfId="51" applyFont="1" applyBorder="1" applyAlignment="1">
      <alignment horizontal="center" vertical="center" wrapText="1"/>
    </xf>
    <xf numFmtId="0" fontId="37" fillId="6" borderId="138" xfId="51" applyFont="1" applyFill="1" applyBorder="1" applyAlignment="1" applyProtection="1">
      <alignment horizontal="center" vertical="center"/>
      <protection locked="0"/>
    </xf>
    <xf numFmtId="0" fontId="37" fillId="6" borderId="145" xfId="51" applyFont="1" applyFill="1" applyBorder="1" applyAlignment="1" applyProtection="1">
      <alignment horizontal="center" vertical="center"/>
      <protection locked="0"/>
    </xf>
    <xf numFmtId="0" fontId="37" fillId="6" borderId="143" xfId="51" applyFont="1" applyFill="1" applyBorder="1" applyAlignment="1" applyProtection="1">
      <alignment horizontal="center" vertical="center"/>
      <protection locked="0"/>
    </xf>
    <xf numFmtId="0" fontId="37" fillId="6" borderId="142" xfId="51" applyFont="1" applyFill="1" applyBorder="1" applyAlignment="1" applyProtection="1">
      <alignment horizontal="center" vertical="center"/>
      <protection locked="0"/>
    </xf>
    <xf numFmtId="0" fontId="37" fillId="6" borderId="142" xfId="51" applyFont="1" applyFill="1" applyBorder="1" applyAlignment="1" applyProtection="1">
      <alignment horizontal="center" vertical="center" shrinkToFit="1"/>
      <protection locked="0"/>
    </xf>
    <xf numFmtId="0" fontId="37" fillId="6" borderId="145" xfId="51" applyFont="1" applyFill="1" applyBorder="1" applyAlignment="1" applyProtection="1">
      <alignment horizontal="center" vertical="center" shrinkToFit="1"/>
      <protection locked="0"/>
    </xf>
    <xf numFmtId="0" fontId="37" fillId="6" borderId="143" xfId="51" applyFont="1" applyFill="1" applyBorder="1" applyAlignment="1" applyProtection="1">
      <alignment horizontal="center" vertical="center" shrinkToFit="1"/>
      <protection locked="0"/>
    </xf>
    <xf numFmtId="0" fontId="71" fillId="34" borderId="133" xfId="51" applyFont="1" applyFill="1" applyBorder="1" applyAlignment="1">
      <alignment horizontal="center" vertical="center"/>
    </xf>
    <xf numFmtId="0" fontId="40" fillId="0" borderId="147" xfId="51" applyFont="1" applyBorder="1" applyAlignment="1">
      <alignment vertical="center" wrapText="1"/>
    </xf>
    <xf numFmtId="0" fontId="40" fillId="0" borderId="0" xfId="51" applyFont="1" applyAlignment="1">
      <alignment vertical="center" wrapText="1"/>
    </xf>
    <xf numFmtId="0" fontId="40" fillId="0" borderId="80" xfId="51" applyFont="1" applyBorder="1" applyAlignment="1">
      <alignment vertical="center" wrapText="1"/>
    </xf>
    <xf numFmtId="0" fontId="27" fillId="0" borderId="69" xfId="51" applyFont="1" applyBorder="1" applyAlignment="1">
      <alignment vertical="center" wrapText="1"/>
    </xf>
    <xf numFmtId="0" fontId="27" fillId="0" borderId="132" xfId="51" applyFont="1" applyBorder="1" applyAlignment="1">
      <alignment vertical="center" wrapText="1"/>
    </xf>
    <xf numFmtId="0" fontId="40" fillId="0" borderId="137" xfId="51" applyFont="1" applyBorder="1" applyAlignment="1">
      <alignment horizontal="center" vertical="center" wrapText="1"/>
    </xf>
    <xf numFmtId="0" fontId="40" fillId="0" borderId="0" xfId="51" applyFont="1" applyAlignment="1">
      <alignment horizontal="center" vertical="center" wrapText="1"/>
    </xf>
    <xf numFmtId="0" fontId="72" fillId="0" borderId="0" xfId="51" applyFont="1">
      <alignment vertical="center"/>
    </xf>
    <xf numFmtId="0" fontId="27" fillId="0" borderId="0" xfId="51" applyFont="1" applyAlignment="1">
      <alignment vertical="center" textRotation="90"/>
    </xf>
    <xf numFmtId="0" fontId="37" fillId="0" borderId="147" xfId="51" applyFont="1" applyBorder="1" applyAlignment="1">
      <alignment horizontal="center" vertical="center" wrapText="1"/>
    </xf>
    <xf numFmtId="0" fontId="37" fillId="0" borderId="0" xfId="51" applyFont="1" applyAlignment="1">
      <alignment horizontal="center" vertical="center" wrapText="1"/>
    </xf>
    <xf numFmtId="0" fontId="37" fillId="0" borderId="137" xfId="51" applyFont="1" applyBorder="1" applyAlignment="1">
      <alignment horizontal="center" vertical="center" wrapText="1"/>
    </xf>
    <xf numFmtId="0" fontId="37" fillId="6" borderId="147" xfId="51" applyFont="1" applyFill="1" applyBorder="1" applyAlignment="1" applyProtection="1">
      <alignment horizontal="center" vertical="center"/>
      <protection locked="0"/>
    </xf>
    <xf numFmtId="0" fontId="37" fillId="6" borderId="0" xfId="51" applyFont="1" applyFill="1" applyAlignment="1" applyProtection="1">
      <alignment horizontal="center" vertical="center"/>
      <protection locked="0"/>
    </xf>
    <xf numFmtId="0" fontId="37" fillId="6" borderId="80" xfId="51" applyFont="1" applyFill="1" applyBorder="1" applyAlignment="1" applyProtection="1">
      <alignment horizontal="center" vertical="center"/>
      <protection locked="0"/>
    </xf>
    <xf numFmtId="0" fontId="37" fillId="6" borderId="81" xfId="51" applyFont="1" applyFill="1" applyBorder="1" applyAlignment="1" applyProtection="1">
      <alignment horizontal="center" vertical="center"/>
      <protection locked="0"/>
    </xf>
    <xf numFmtId="0" fontId="37" fillId="6" borderId="81" xfId="51" applyFont="1" applyFill="1" applyBorder="1" applyAlignment="1" applyProtection="1">
      <alignment horizontal="center" vertical="center" shrinkToFit="1"/>
      <protection locked="0"/>
    </xf>
    <xf numFmtId="0" fontId="37" fillId="6" borderId="0" xfId="51" applyFont="1" applyFill="1" applyAlignment="1" applyProtection="1">
      <alignment horizontal="center" vertical="center" shrinkToFit="1"/>
      <protection locked="0"/>
    </xf>
    <xf numFmtId="0" fontId="37" fillId="6" borderId="80" xfId="51" applyFont="1" applyFill="1" applyBorder="1" applyAlignment="1" applyProtection="1">
      <alignment horizontal="center" vertical="center" shrinkToFit="1"/>
      <protection locked="0"/>
    </xf>
    <xf numFmtId="0" fontId="37" fillId="0" borderId="213" xfId="51" applyFont="1" applyBorder="1" applyAlignment="1">
      <alignment horizontal="center" vertical="center" wrapText="1"/>
    </xf>
    <xf numFmtId="0" fontId="37" fillId="0" borderId="51" xfId="51" applyFont="1" applyBorder="1" applyAlignment="1">
      <alignment horizontal="center" vertical="center" wrapText="1"/>
    </xf>
    <xf numFmtId="0" fontId="37" fillId="0" borderId="214" xfId="51" applyFont="1" applyBorder="1" applyAlignment="1">
      <alignment horizontal="center" vertical="center" wrapText="1"/>
    </xf>
    <xf numFmtId="0" fontId="37" fillId="6" borderId="213" xfId="51" applyFont="1" applyFill="1" applyBorder="1" applyAlignment="1" applyProtection="1">
      <alignment horizontal="center" vertical="center"/>
      <protection locked="0"/>
    </xf>
    <xf numFmtId="0" fontId="37" fillId="6" borderId="51" xfId="51" applyFont="1" applyFill="1" applyBorder="1" applyAlignment="1" applyProtection="1">
      <alignment horizontal="center" vertical="center"/>
      <protection locked="0"/>
    </xf>
    <xf numFmtId="0" fontId="37" fillId="6" borderId="59" xfId="51" applyFont="1" applyFill="1" applyBorder="1" applyAlignment="1" applyProtection="1">
      <alignment horizontal="center" vertical="center"/>
      <protection locked="0"/>
    </xf>
    <xf numFmtId="0" fontId="37" fillId="6" borderId="50" xfId="51" applyFont="1" applyFill="1" applyBorder="1" applyAlignment="1" applyProtection="1">
      <alignment horizontal="center" vertical="center"/>
      <protection locked="0"/>
    </xf>
    <xf numFmtId="0" fontId="37" fillId="6" borderId="50" xfId="51" applyFont="1" applyFill="1" applyBorder="1" applyAlignment="1" applyProtection="1">
      <alignment horizontal="center" vertical="center" shrinkToFit="1"/>
      <protection locked="0"/>
    </xf>
    <xf numFmtId="0" fontId="37" fillId="6" borderId="51" xfId="51" applyFont="1" applyFill="1" applyBorder="1" applyAlignment="1" applyProtection="1">
      <alignment horizontal="center" vertical="center" shrinkToFit="1"/>
      <protection locked="0"/>
    </xf>
    <xf numFmtId="0" fontId="37" fillId="6" borderId="59" xfId="51" applyFont="1" applyFill="1" applyBorder="1" applyAlignment="1" applyProtection="1">
      <alignment horizontal="center" vertical="center" shrinkToFit="1"/>
      <protection locked="0"/>
    </xf>
    <xf numFmtId="0" fontId="70" fillId="34" borderId="0" xfId="51" applyFont="1" applyFill="1">
      <alignment vertical="center"/>
    </xf>
    <xf numFmtId="0" fontId="37" fillId="6" borderId="213" xfId="51" applyFont="1" applyFill="1" applyBorder="1" applyAlignment="1" applyProtection="1">
      <alignment horizontal="center" vertical="center" wrapText="1"/>
      <protection locked="0"/>
    </xf>
    <xf numFmtId="0" fontId="37" fillId="6" borderId="51" xfId="51" applyFont="1" applyFill="1" applyBorder="1" applyAlignment="1" applyProtection="1">
      <alignment horizontal="center" vertical="center" wrapText="1"/>
      <protection locked="0"/>
    </xf>
    <xf numFmtId="0" fontId="37" fillId="6" borderId="84" xfId="51" applyFont="1" applyFill="1" applyBorder="1" applyAlignment="1" applyProtection="1">
      <alignment horizontal="center" vertical="center" wrapText="1"/>
      <protection locked="0"/>
    </xf>
    <xf numFmtId="0" fontId="37" fillId="6" borderId="82" xfId="51" applyFont="1" applyFill="1" applyBorder="1" applyAlignment="1" applyProtection="1">
      <alignment horizontal="center" vertical="center" wrapText="1"/>
      <protection locked="0"/>
    </xf>
    <xf numFmtId="0" fontId="37" fillId="6" borderId="214" xfId="51" applyFont="1" applyFill="1" applyBorder="1" applyAlignment="1" applyProtection="1">
      <alignment horizontal="center" vertical="center" wrapText="1"/>
      <protection locked="0"/>
    </xf>
    <xf numFmtId="0" fontId="27" fillId="34" borderId="133" xfId="51" applyFont="1" applyFill="1" applyBorder="1" applyAlignment="1">
      <alignment horizontal="center" vertical="center" wrapText="1"/>
    </xf>
    <xf numFmtId="0" fontId="40" fillId="0" borderId="148" xfId="51" applyFont="1" applyBorder="1" applyAlignment="1">
      <alignment vertical="center" wrapText="1"/>
    </xf>
    <xf numFmtId="0" fontId="40" fillId="0" borderId="69" xfId="51" applyFont="1" applyBorder="1" applyAlignment="1">
      <alignment vertical="center" wrapText="1"/>
    </xf>
    <xf numFmtId="0" fontId="70" fillId="0" borderId="0" xfId="51" applyFont="1" applyAlignment="1">
      <alignment horizontal="left" vertical="center"/>
    </xf>
    <xf numFmtId="20" fontId="37" fillId="34" borderId="0" xfId="51" applyNumberFormat="1" applyFont="1" applyFill="1">
      <alignment vertical="center"/>
    </xf>
    <xf numFmtId="0" fontId="27" fillId="0" borderId="215" xfId="51" applyFont="1" applyBorder="1" applyAlignment="1">
      <alignment horizontal="center" vertical="center" wrapText="1"/>
    </xf>
    <xf numFmtId="0" fontId="27" fillId="0" borderId="83" xfId="51" applyFont="1" applyBorder="1" applyAlignment="1">
      <alignment horizontal="center" vertical="center" wrapText="1"/>
    </xf>
    <xf numFmtId="0" fontId="27" fillId="0" borderId="167" xfId="51" applyFont="1" applyBorder="1" applyAlignment="1">
      <alignment horizontal="center" vertical="center" wrapText="1"/>
    </xf>
    <xf numFmtId="0" fontId="37" fillId="6" borderId="215" xfId="51" applyFont="1" applyFill="1" applyBorder="1" applyAlignment="1" applyProtection="1">
      <alignment horizontal="center" vertical="center" wrapText="1"/>
      <protection locked="0"/>
    </xf>
    <xf numFmtId="0" fontId="37" fillId="40" borderId="83" xfId="51" applyFont="1" applyFill="1" applyBorder="1" applyAlignment="1" applyProtection="1">
      <alignment horizontal="center" vertical="center" wrapText="1"/>
      <protection locked="0"/>
    </xf>
    <xf numFmtId="0" fontId="37" fillId="40" borderId="84" xfId="51" applyFont="1" applyFill="1" applyBorder="1" applyAlignment="1" applyProtection="1">
      <alignment horizontal="center" vertical="center" wrapText="1"/>
      <protection locked="0"/>
    </xf>
    <xf numFmtId="0" fontId="37" fillId="40" borderId="167" xfId="51" applyFont="1" applyFill="1" applyBorder="1" applyAlignment="1" applyProtection="1">
      <alignment horizontal="center" vertical="center" wrapText="1"/>
      <protection locked="0"/>
    </xf>
    <xf numFmtId="0" fontId="40" fillId="0" borderId="147" xfId="51" applyFont="1" applyBorder="1" applyAlignment="1">
      <alignment horizontal="center" vertical="center" wrapText="1"/>
    </xf>
    <xf numFmtId="0" fontId="40" fillId="0" borderId="80" xfId="51" applyFont="1" applyBorder="1" applyAlignment="1">
      <alignment horizontal="center" vertical="center" wrapText="1"/>
    </xf>
    <xf numFmtId="0" fontId="40" fillId="0" borderId="69" xfId="51" applyFont="1" applyBorder="1" applyAlignment="1">
      <alignment horizontal="left" vertical="center" wrapText="1"/>
    </xf>
    <xf numFmtId="0" fontId="40" fillId="0" borderId="132" xfId="51" applyFont="1" applyBorder="1" applyAlignment="1">
      <alignment horizontal="left" vertical="center" wrapText="1"/>
    </xf>
    <xf numFmtId="0" fontId="27" fillId="0" borderId="0" xfId="51" applyFont="1" applyAlignment="1">
      <alignment vertical="center" shrinkToFit="1"/>
    </xf>
    <xf numFmtId="0" fontId="37" fillId="0" borderId="216" xfId="51" applyFont="1" applyBorder="1" applyAlignment="1">
      <alignment horizontal="center" vertical="center" wrapText="1"/>
    </xf>
    <xf numFmtId="0" fontId="37" fillId="0" borderId="46" xfId="51" applyFont="1" applyBorder="1" applyAlignment="1">
      <alignment horizontal="center" vertical="center" wrapText="1"/>
    </xf>
    <xf numFmtId="0" fontId="37" fillId="0" borderId="217" xfId="51" applyFont="1" applyBorder="1" applyAlignment="1">
      <alignment horizontal="center" vertical="center" wrapText="1"/>
    </xf>
    <xf numFmtId="0" fontId="37" fillId="6" borderId="149" xfId="51" applyFont="1" applyFill="1" applyBorder="1" applyAlignment="1" applyProtection="1">
      <alignment horizontal="center" vertical="center" wrapText="1"/>
      <protection locked="0"/>
    </xf>
    <xf numFmtId="0" fontId="37" fillId="40" borderId="44" xfId="51" applyFont="1" applyFill="1" applyBorder="1" applyAlignment="1" applyProtection="1">
      <alignment horizontal="center" vertical="center" wrapText="1"/>
      <protection locked="0"/>
    </xf>
    <xf numFmtId="0" fontId="37" fillId="6" borderId="44" xfId="51" applyFont="1" applyFill="1" applyBorder="1" applyAlignment="1" applyProtection="1">
      <alignment horizontal="center" vertical="center" wrapText="1"/>
      <protection locked="0"/>
    </xf>
    <xf numFmtId="0" fontId="37" fillId="40" borderId="218" xfId="51" applyFont="1" applyFill="1" applyBorder="1" applyAlignment="1" applyProtection="1">
      <alignment horizontal="center" vertical="center" wrapText="1"/>
      <protection locked="0"/>
    </xf>
    <xf numFmtId="0" fontId="27" fillId="34" borderId="133" xfId="51" applyFont="1" applyFill="1" applyBorder="1" applyAlignment="1">
      <alignment horizontal="center" vertical="center" shrinkToFit="1"/>
    </xf>
    <xf numFmtId="0" fontId="25" fillId="0" borderId="0" xfId="51" applyFont="1" applyAlignment="1">
      <alignment vertical="center" shrinkToFit="1"/>
    </xf>
    <xf numFmtId="0" fontId="27" fillId="0" borderId="0" xfId="51" applyFont="1" applyAlignment="1">
      <alignment vertical="center" wrapText="1"/>
    </xf>
    <xf numFmtId="0" fontId="37" fillId="0" borderId="0" xfId="51" applyFont="1" applyAlignment="1">
      <alignment horizontal="right" vertical="center"/>
    </xf>
    <xf numFmtId="0" fontId="37" fillId="40" borderId="148" xfId="51" applyFont="1" applyFill="1" applyBorder="1" applyAlignment="1" applyProtection="1">
      <alignment horizontal="center" vertical="center" wrapText="1"/>
      <protection locked="0"/>
    </xf>
    <xf numFmtId="0" fontId="37" fillId="40" borderId="69" xfId="51" applyFont="1" applyFill="1" applyBorder="1" applyAlignment="1" applyProtection="1">
      <alignment horizontal="center" vertical="center" wrapText="1"/>
      <protection locked="0"/>
    </xf>
    <xf numFmtId="0" fontId="37" fillId="40" borderId="132" xfId="51" applyFont="1" applyFill="1" applyBorder="1" applyAlignment="1" applyProtection="1">
      <alignment horizontal="center" vertical="center" wrapText="1"/>
      <protection locked="0"/>
    </xf>
    <xf numFmtId="0" fontId="37" fillId="0" borderId="0" xfId="51" applyFont="1" applyAlignment="1">
      <alignment horizontal="center" vertical="center"/>
    </xf>
    <xf numFmtId="20" fontId="37" fillId="0" borderId="0" xfId="51" applyNumberFormat="1" applyFont="1">
      <alignment vertical="center"/>
    </xf>
    <xf numFmtId="0" fontId="37" fillId="40" borderId="219" xfId="51" applyFont="1" applyFill="1" applyBorder="1" applyAlignment="1" applyProtection="1">
      <alignment horizontal="center" vertical="center" wrapText="1"/>
      <protection locked="0"/>
    </xf>
    <xf numFmtId="0" fontId="37" fillId="40" borderId="49" xfId="51" applyFont="1" applyFill="1" applyBorder="1" applyAlignment="1" applyProtection="1">
      <alignment horizontal="center" vertical="center" wrapText="1"/>
      <protection locked="0"/>
    </xf>
    <xf numFmtId="0" fontId="37" fillId="40" borderId="134" xfId="51" applyFont="1" applyFill="1" applyBorder="1" applyAlignment="1" applyProtection="1">
      <alignment horizontal="center" vertical="center" wrapText="1"/>
      <protection locked="0"/>
    </xf>
    <xf numFmtId="0" fontId="40" fillId="0" borderId="213" xfId="51" applyFont="1" applyBorder="1" applyAlignment="1">
      <alignment horizontal="center" vertical="center" wrapText="1"/>
    </xf>
    <xf numFmtId="0" fontId="40" fillId="0" borderId="51" xfId="51" applyFont="1" applyBorder="1" applyAlignment="1">
      <alignment horizontal="center" vertical="center" wrapText="1"/>
    </xf>
    <xf numFmtId="0" fontId="40" fillId="0" borderId="59" xfId="51" applyFont="1" applyBorder="1" applyAlignment="1">
      <alignment horizontal="center" vertical="center" wrapText="1"/>
    </xf>
    <xf numFmtId="0" fontId="40" fillId="0" borderId="159" xfId="51" applyFont="1" applyBorder="1" applyAlignment="1">
      <alignment horizontal="center" vertical="center" wrapText="1"/>
    </xf>
    <xf numFmtId="0" fontId="40" fillId="0" borderId="160" xfId="51" applyFont="1" applyBorder="1" applyAlignment="1">
      <alignment horizontal="center" vertical="center" wrapText="1"/>
    </xf>
    <xf numFmtId="0" fontId="70" fillId="0" borderId="0" xfId="51" applyFont="1" applyAlignment="1">
      <alignment horizontal="right" vertical="center"/>
    </xf>
    <xf numFmtId="0" fontId="37" fillId="41" borderId="216" xfId="51" applyFont="1" applyFill="1" applyBorder="1" applyAlignment="1" applyProtection="1">
      <alignment horizontal="center" vertical="center" wrapText="1"/>
      <protection locked="0"/>
    </xf>
    <xf numFmtId="0" fontId="37" fillId="41" borderId="46" xfId="51" applyFont="1" applyFill="1" applyBorder="1" applyAlignment="1" applyProtection="1">
      <alignment horizontal="center" vertical="center" wrapText="1"/>
      <protection locked="0"/>
    </xf>
    <xf numFmtId="0" fontId="37" fillId="41" borderId="45" xfId="51" applyFont="1" applyFill="1" applyBorder="1" applyAlignment="1" applyProtection="1">
      <alignment horizontal="center" vertical="center" wrapText="1"/>
      <protection locked="0"/>
    </xf>
    <xf numFmtId="0" fontId="37" fillId="41" borderId="79" xfId="51" applyFont="1" applyFill="1" applyBorder="1" applyAlignment="1" applyProtection="1">
      <alignment horizontal="center" vertical="center" wrapText="1"/>
      <protection locked="0"/>
    </xf>
    <xf numFmtId="0" fontId="37" fillId="41" borderId="217" xfId="51" applyFont="1" applyFill="1" applyBorder="1" applyAlignment="1" applyProtection="1">
      <alignment horizontal="center" vertical="center" wrapText="1"/>
      <protection locked="0"/>
    </xf>
    <xf numFmtId="0" fontId="40" fillId="0" borderId="220" xfId="51" applyFont="1" applyBorder="1" applyAlignment="1">
      <alignment vertical="center" wrapText="1"/>
    </xf>
    <xf numFmtId="0" fontId="40" fillId="0" borderId="221" xfId="51" applyFont="1" applyBorder="1" applyAlignment="1">
      <alignment vertical="center" wrapText="1"/>
    </xf>
    <xf numFmtId="0" fontId="40" fillId="0" borderId="80" xfId="51" applyFont="1" applyBorder="1" applyAlignment="1">
      <alignment horizontal="center" vertical="center"/>
    </xf>
    <xf numFmtId="0" fontId="40" fillId="41" borderId="132" xfId="51" applyFont="1" applyFill="1" applyBorder="1" applyAlignment="1" applyProtection="1">
      <alignment horizontal="center" vertical="center"/>
      <protection locked="0"/>
    </xf>
    <xf numFmtId="0" fontId="37" fillId="41" borderId="147" xfId="51" applyFont="1" applyFill="1" applyBorder="1" applyAlignment="1" applyProtection="1">
      <alignment horizontal="center" vertical="center" wrapText="1"/>
      <protection locked="0"/>
    </xf>
    <xf numFmtId="0" fontId="37" fillId="41" borderId="0" xfId="51" applyFont="1" applyFill="1" applyAlignment="1" applyProtection="1">
      <alignment horizontal="center" vertical="center" wrapText="1"/>
      <protection locked="0"/>
    </xf>
    <xf numFmtId="0" fontId="37" fillId="41" borderId="81" xfId="51" applyFont="1" applyFill="1" applyBorder="1" applyAlignment="1" applyProtection="1">
      <alignment horizontal="center" vertical="center" wrapText="1"/>
      <protection locked="0"/>
    </xf>
    <xf numFmtId="0" fontId="37" fillId="41" borderId="80" xfId="51" applyFont="1" applyFill="1" applyBorder="1" applyAlignment="1" applyProtection="1">
      <alignment horizontal="center" vertical="center" wrapText="1"/>
      <protection locked="0"/>
    </xf>
    <xf numFmtId="0" fontId="37" fillId="41" borderId="137" xfId="51" applyFont="1" applyFill="1" applyBorder="1" applyAlignment="1" applyProtection="1">
      <alignment horizontal="center" vertical="center" wrapText="1"/>
      <protection locked="0"/>
    </xf>
    <xf numFmtId="183" fontId="40" fillId="0" borderId="222" xfId="51" applyNumberFormat="1" applyFont="1" applyBorder="1" applyAlignment="1">
      <alignment horizontal="left" vertical="center" shrinkToFit="1"/>
    </xf>
    <xf numFmtId="183" fontId="40" fillId="0" borderId="223" xfId="51" applyNumberFormat="1" applyFont="1" applyBorder="1" applyAlignment="1">
      <alignment horizontal="left" vertical="center" shrinkToFit="1"/>
    </xf>
    <xf numFmtId="0" fontId="40" fillId="0" borderId="222" xfId="51" applyFont="1" applyBorder="1" applyAlignment="1">
      <alignment horizontal="left" vertical="center" shrinkToFit="1"/>
    </xf>
    <xf numFmtId="0" fontId="40" fillId="0" borderId="223" xfId="51" applyFont="1" applyBorder="1" applyAlignment="1">
      <alignment horizontal="left" vertical="center" shrinkToFit="1"/>
    </xf>
    <xf numFmtId="0" fontId="37" fillId="0" borderId="175" xfId="51" applyFont="1" applyBorder="1" applyAlignment="1">
      <alignment horizontal="center" vertical="center" wrapText="1"/>
    </xf>
    <xf numFmtId="0" fontId="37" fillId="0" borderId="159" xfId="51" applyFont="1" applyBorder="1" applyAlignment="1">
      <alignment horizontal="center" vertical="center" wrapText="1"/>
    </xf>
    <xf numFmtId="0" fontId="37" fillId="0" borderId="160" xfId="51" applyFont="1" applyBorder="1" applyAlignment="1">
      <alignment horizontal="center" vertical="center" wrapText="1"/>
    </xf>
    <xf numFmtId="0" fontId="37" fillId="41" borderId="175" xfId="51" applyFont="1" applyFill="1" applyBorder="1" applyAlignment="1" applyProtection="1">
      <alignment horizontal="center" vertical="center" wrapText="1"/>
      <protection locked="0"/>
    </xf>
    <xf numFmtId="0" fontId="37" fillId="41" borderId="159" xfId="51" applyFont="1" applyFill="1" applyBorder="1" applyAlignment="1" applyProtection="1">
      <alignment horizontal="center" vertical="center" wrapText="1"/>
      <protection locked="0"/>
    </xf>
    <xf numFmtId="0" fontId="37" fillId="41" borderId="150" xfId="51" applyFont="1" applyFill="1" applyBorder="1" applyAlignment="1" applyProtection="1">
      <alignment horizontal="center" vertical="center" wrapText="1"/>
      <protection locked="0"/>
    </xf>
    <xf numFmtId="0" fontId="37" fillId="41" borderId="151" xfId="51" applyFont="1" applyFill="1" applyBorder="1" applyAlignment="1" applyProtection="1">
      <alignment horizontal="center" vertical="center" wrapText="1"/>
      <protection locked="0"/>
    </xf>
    <xf numFmtId="0" fontId="37" fillId="41" borderId="160" xfId="51" applyFont="1" applyFill="1" applyBorder="1" applyAlignment="1" applyProtection="1">
      <alignment horizontal="center" vertical="center" wrapText="1"/>
      <protection locked="0"/>
    </xf>
    <xf numFmtId="0" fontId="27" fillId="0" borderId="138" xfId="51" applyFont="1" applyBorder="1" applyAlignment="1">
      <alignment horizontal="center" vertical="center" wrapText="1"/>
    </xf>
    <xf numFmtId="0" fontId="27" fillId="0" borderId="145" xfId="51" applyFont="1" applyBorder="1" applyAlignment="1">
      <alignment horizontal="center" vertical="center" wrapText="1"/>
    </xf>
    <xf numFmtId="0" fontId="27" fillId="0" borderId="146" xfId="51" applyFont="1" applyBorder="1" applyAlignment="1">
      <alignment horizontal="center" vertical="center" wrapText="1"/>
    </xf>
    <xf numFmtId="0" fontId="25" fillId="0" borderId="224" xfId="51" applyFont="1" applyBorder="1" applyAlignment="1">
      <alignment horizontal="center" vertical="center" wrapText="1"/>
    </xf>
    <xf numFmtId="0" fontId="25" fillId="0" borderId="225" xfId="51" applyFont="1" applyBorder="1" applyAlignment="1">
      <alignment horizontal="center" vertical="center" wrapText="1"/>
    </xf>
    <xf numFmtId="0" fontId="73" fillId="0" borderId="226" xfId="51" applyFont="1" applyBorder="1" applyAlignment="1">
      <alignment horizontal="center" vertical="center" wrapText="1"/>
    </xf>
    <xf numFmtId="0" fontId="25" fillId="0" borderId="227" xfId="51" applyFont="1" applyBorder="1" applyAlignment="1">
      <alignment horizontal="center" vertical="center" wrapText="1"/>
    </xf>
    <xf numFmtId="0" fontId="73" fillId="0" borderId="228" xfId="51" applyFont="1" applyBorder="1" applyAlignment="1">
      <alignment horizontal="center" vertical="center" wrapText="1"/>
    </xf>
    <xf numFmtId="0" fontId="73" fillId="34" borderId="133" xfId="51" applyFont="1" applyFill="1" applyBorder="1" applyAlignment="1">
      <alignment horizontal="center" vertical="center" wrapText="1"/>
    </xf>
    <xf numFmtId="0" fontId="27" fillId="0" borderId="147" xfId="51" applyFont="1" applyBorder="1" applyAlignment="1">
      <alignment horizontal="center" vertical="center" wrapText="1"/>
    </xf>
    <xf numFmtId="0" fontId="27" fillId="0" borderId="0" xfId="51" applyFont="1" applyAlignment="1">
      <alignment horizontal="center" vertical="center" wrapText="1"/>
    </xf>
    <xf numFmtId="0" fontId="27" fillId="0" borderId="137" xfId="51" applyFont="1" applyBorder="1" applyAlignment="1">
      <alignment horizontal="center" vertical="center" wrapText="1"/>
    </xf>
    <xf numFmtId="0" fontId="25" fillId="0" borderId="222" xfId="51" applyFont="1" applyBorder="1" applyAlignment="1">
      <alignment horizontal="center" vertical="center" wrapText="1"/>
    </xf>
    <xf numFmtId="0" fontId="25" fillId="0" borderId="223" xfId="51" applyFont="1" applyBorder="1" applyAlignment="1">
      <alignment horizontal="center" vertical="center" wrapText="1"/>
    </xf>
    <xf numFmtId="0" fontId="73" fillId="0" borderId="229" xfId="51" applyFont="1" applyBorder="1" applyAlignment="1">
      <alignment horizontal="center" vertical="center" wrapText="1"/>
    </xf>
    <xf numFmtId="0" fontId="25" fillId="0" borderId="230" xfId="51" applyFont="1" applyBorder="1" applyAlignment="1">
      <alignment horizontal="center" vertical="center" wrapText="1"/>
    </xf>
    <xf numFmtId="0" fontId="73" fillId="0" borderId="231" xfId="51" applyFont="1" applyBorder="1" applyAlignment="1">
      <alignment horizontal="center" vertical="center" wrapText="1"/>
    </xf>
    <xf numFmtId="0" fontId="27" fillId="0" borderId="175" xfId="51" applyFont="1" applyBorder="1" applyAlignment="1">
      <alignment horizontal="center" vertical="center" wrapText="1"/>
    </xf>
    <xf numFmtId="0" fontId="27" fillId="0" borderId="159" xfId="51" applyFont="1" applyBorder="1" applyAlignment="1">
      <alignment horizontal="center" vertical="center" wrapText="1"/>
    </xf>
    <xf numFmtId="0" fontId="27" fillId="0" borderId="160" xfId="51" applyFont="1" applyBorder="1" applyAlignment="1">
      <alignment horizontal="center" vertical="center" wrapText="1"/>
    </xf>
    <xf numFmtId="0" fontId="25" fillId="0" borderId="232" xfId="51" applyFont="1" applyBorder="1" applyAlignment="1">
      <alignment horizontal="center" vertical="center" wrapText="1"/>
    </xf>
    <xf numFmtId="0" fontId="25" fillId="0" borderId="233" xfId="51" applyFont="1" applyBorder="1" applyAlignment="1">
      <alignment horizontal="center" vertical="center" wrapText="1"/>
    </xf>
    <xf numFmtId="0" fontId="73" fillId="0" borderId="234" xfId="51" applyFont="1" applyBorder="1" applyAlignment="1">
      <alignment horizontal="center" vertical="center" wrapText="1"/>
    </xf>
    <xf numFmtId="0" fontId="25" fillId="0" borderId="235" xfId="51" applyFont="1" applyBorder="1" applyAlignment="1">
      <alignment horizontal="center" vertical="center" wrapText="1"/>
    </xf>
    <xf numFmtId="0" fontId="73" fillId="0" borderId="236" xfId="51" applyFont="1" applyBorder="1" applyAlignment="1">
      <alignment horizontal="center" vertical="center" wrapText="1"/>
    </xf>
    <xf numFmtId="0" fontId="40" fillId="0" borderId="232" xfId="51" applyFont="1" applyBorder="1" applyAlignment="1">
      <alignment horizontal="left" vertical="center" shrinkToFit="1"/>
    </xf>
    <xf numFmtId="0" fontId="40" fillId="0" borderId="233" xfId="51" applyFont="1" applyBorder="1" applyAlignment="1">
      <alignment horizontal="left" vertical="center" shrinkToFit="1"/>
    </xf>
    <xf numFmtId="0" fontId="40" fillId="0" borderId="152" xfId="51" applyFont="1" applyBorder="1" applyAlignment="1">
      <alignment horizontal="left" vertical="center" wrapText="1"/>
    </xf>
    <xf numFmtId="0" fontId="40" fillId="0" borderId="131" xfId="51" applyFont="1" applyBorder="1" applyAlignment="1">
      <alignment horizontal="left" vertical="center" wrapText="1"/>
    </xf>
    <xf numFmtId="0" fontId="40" fillId="0" borderId="151" xfId="51" applyFont="1" applyBorder="1" applyAlignment="1">
      <alignment horizontal="center" vertical="center"/>
    </xf>
    <xf numFmtId="0" fontId="40" fillId="0" borderId="152" xfId="51" applyFont="1" applyBorder="1" applyAlignment="1">
      <alignment horizontal="center" vertical="center"/>
    </xf>
    <xf numFmtId="0" fontId="40" fillId="41" borderId="131" xfId="51" applyFont="1" applyFill="1" applyBorder="1" applyAlignment="1" applyProtection="1">
      <alignment horizontal="center" vertical="center"/>
      <protection locked="0"/>
    </xf>
    <xf numFmtId="0" fontId="37" fillId="34" borderId="0" xfId="51" applyFont="1" applyFill="1" applyAlignment="1">
      <alignment horizontal="right" vertical="center"/>
    </xf>
    <xf numFmtId="0" fontId="37" fillId="0" borderId="138" xfId="51" quotePrefix="1" applyFont="1" applyBorder="1" applyAlignment="1">
      <alignment horizontal="center" vertical="center"/>
    </xf>
    <xf numFmtId="0" fontId="37" fillId="0" borderId="139" xfId="51" applyFont="1" applyBorder="1" applyAlignment="1">
      <alignment horizontal="center" vertical="center"/>
    </xf>
    <xf numFmtId="0" fontId="40" fillId="0" borderId="237" xfId="51" applyFont="1" applyBorder="1" applyAlignment="1">
      <alignment horizontal="center" vertical="center"/>
    </xf>
    <xf numFmtId="0" fontId="40" fillId="0" borderId="205" xfId="51" applyFont="1" applyBorder="1" applyAlignment="1">
      <alignment horizontal="center" vertical="center" wrapText="1"/>
    </xf>
    <xf numFmtId="0" fontId="37" fillId="6" borderId="238" xfId="51" applyFont="1" applyFill="1" applyBorder="1" applyAlignment="1" applyProtection="1">
      <alignment horizontal="center" vertical="center" shrinkToFit="1"/>
      <protection locked="0"/>
    </xf>
    <xf numFmtId="183" fontId="37" fillId="0" borderId="239" xfId="51" applyNumberFormat="1" applyFont="1" applyBorder="1" applyAlignment="1">
      <alignment horizontal="center" vertical="center" shrinkToFit="1"/>
    </xf>
    <xf numFmtId="183" fontId="37" fillId="0" borderId="240" xfId="51" applyNumberFormat="1" applyFont="1" applyBorder="1" applyAlignment="1">
      <alignment horizontal="center" vertical="center" shrinkToFit="1"/>
    </xf>
    <xf numFmtId="183" fontId="40" fillId="34" borderId="241" xfId="51" applyNumberFormat="1" applyFont="1" applyFill="1" applyBorder="1" applyAlignment="1">
      <alignment horizontal="center" vertical="center" shrinkToFit="1"/>
    </xf>
    <xf numFmtId="183" fontId="40" fillId="41" borderId="237" xfId="51" applyNumberFormat="1" applyFont="1" applyFill="1" applyBorder="1" applyAlignment="1" applyProtection="1">
      <alignment horizontal="center" vertical="center" shrinkToFit="1"/>
      <protection locked="0"/>
    </xf>
    <xf numFmtId="183" fontId="40" fillId="34" borderId="204" xfId="51" applyNumberFormat="1" applyFont="1" applyFill="1" applyBorder="1" applyAlignment="1">
      <alignment horizontal="center" vertical="center" shrinkToFit="1"/>
    </xf>
    <xf numFmtId="183" fontId="40" fillId="34" borderId="237" xfId="51" applyNumberFormat="1" applyFont="1" applyFill="1" applyBorder="1" applyAlignment="1">
      <alignment horizontal="center" vertical="center" shrinkToFit="1"/>
    </xf>
    <xf numFmtId="183" fontId="40" fillId="34" borderId="205" xfId="51" applyNumberFormat="1" applyFont="1" applyFill="1" applyBorder="1" applyAlignment="1">
      <alignment horizontal="center" vertical="center" shrinkToFit="1"/>
    </xf>
    <xf numFmtId="184" fontId="37" fillId="34" borderId="0" xfId="51" applyNumberFormat="1" applyFont="1" applyFill="1">
      <alignment vertical="center"/>
    </xf>
    <xf numFmtId="0" fontId="37" fillId="0" borderId="147" xfId="51" applyFont="1" applyBorder="1" applyAlignment="1">
      <alignment horizontal="center" vertical="center"/>
    </xf>
    <xf numFmtId="0" fontId="37" fillId="0" borderId="69" xfId="51" applyFont="1" applyBorder="1" applyAlignment="1">
      <alignment horizontal="center" vertical="center"/>
    </xf>
    <xf numFmtId="0" fontId="40" fillId="0" borderId="76" xfId="51" applyFont="1" applyBorder="1" applyAlignment="1">
      <alignment horizontal="center" vertical="center"/>
    </xf>
    <xf numFmtId="0" fontId="40" fillId="0" borderId="242" xfId="51" applyFont="1" applyBorder="1" applyAlignment="1">
      <alignment horizontal="center" vertical="center" wrapText="1"/>
    </xf>
    <xf numFmtId="0" fontId="37" fillId="6" borderId="243" xfId="51" applyFont="1" applyFill="1" applyBorder="1" applyAlignment="1" applyProtection="1">
      <alignment horizontal="center" vertical="center" shrinkToFit="1"/>
      <protection locked="0"/>
    </xf>
    <xf numFmtId="183" fontId="37" fillId="0" borderId="244" xfId="51" applyNumberFormat="1" applyFont="1" applyBorder="1" applyAlignment="1">
      <alignment horizontal="center" vertical="center" shrinkToFit="1"/>
    </xf>
    <xf numFmtId="183" fontId="37" fillId="0" borderId="245" xfId="51" applyNumberFormat="1" applyFont="1" applyBorder="1" applyAlignment="1">
      <alignment horizontal="center" vertical="center" shrinkToFit="1"/>
    </xf>
    <xf numFmtId="183" fontId="40" fillId="34" borderId="61" xfId="51" applyNumberFormat="1" applyFont="1" applyFill="1" applyBorder="1" applyAlignment="1">
      <alignment horizontal="center" vertical="center" shrinkToFit="1"/>
    </xf>
    <xf numFmtId="183" fontId="40" fillId="41" borderId="76" xfId="51" applyNumberFormat="1" applyFont="1" applyFill="1" applyBorder="1" applyAlignment="1" applyProtection="1">
      <alignment horizontal="center" vertical="center" shrinkToFit="1"/>
      <protection locked="0"/>
    </xf>
    <xf numFmtId="183" fontId="40" fillId="34" borderId="246" xfId="51" applyNumberFormat="1" applyFont="1" applyFill="1" applyBorder="1" applyAlignment="1">
      <alignment horizontal="center" vertical="center" shrinkToFit="1"/>
    </xf>
    <xf numFmtId="183" fontId="40" fillId="34" borderId="76" xfId="51" applyNumberFormat="1" applyFont="1" applyFill="1" applyBorder="1" applyAlignment="1">
      <alignment horizontal="center" vertical="center" shrinkToFit="1"/>
    </xf>
    <xf numFmtId="183" fontId="40" fillId="34" borderId="242" xfId="51" applyNumberFormat="1" applyFont="1" applyFill="1" applyBorder="1" applyAlignment="1">
      <alignment horizontal="center" vertical="center" shrinkToFit="1"/>
    </xf>
    <xf numFmtId="0" fontId="37" fillId="0" borderId="152" xfId="51" applyFont="1" applyBorder="1" applyAlignment="1">
      <alignment horizontal="center" vertical="center"/>
    </xf>
    <xf numFmtId="0" fontId="40" fillId="0" borderId="153" xfId="51" applyFont="1" applyBorder="1" applyAlignment="1">
      <alignment horizontal="center" vertical="center"/>
    </xf>
    <xf numFmtId="0" fontId="40" fillId="0" borderId="207" xfId="51" applyFont="1" applyBorder="1" applyAlignment="1">
      <alignment horizontal="center" vertical="center" wrapText="1"/>
    </xf>
    <xf numFmtId="0" fontId="37" fillId="6" borderId="247" xfId="51" applyFont="1" applyFill="1" applyBorder="1" applyAlignment="1" applyProtection="1">
      <alignment horizontal="center" vertical="center" shrinkToFit="1"/>
      <protection locked="0"/>
    </xf>
    <xf numFmtId="183" fontId="37" fillId="0" borderId="248" xfId="51" applyNumberFormat="1" applyFont="1" applyBorder="1" applyAlignment="1">
      <alignment horizontal="center" vertical="center" shrinkToFit="1"/>
    </xf>
    <xf numFmtId="183" fontId="37" fillId="0" borderId="249" xfId="51" applyNumberFormat="1" applyFont="1" applyBorder="1" applyAlignment="1">
      <alignment horizontal="center" vertical="center" shrinkToFit="1"/>
    </xf>
    <xf numFmtId="183" fontId="40" fillId="34" borderId="250" xfId="51" applyNumberFormat="1" applyFont="1" applyFill="1" applyBorder="1" applyAlignment="1">
      <alignment horizontal="center" vertical="center" shrinkToFit="1"/>
    </xf>
    <xf numFmtId="183" fontId="40" fillId="41" borderId="153" xfId="51" applyNumberFormat="1" applyFont="1" applyFill="1" applyBorder="1" applyAlignment="1" applyProtection="1">
      <alignment horizontal="center" vertical="center" shrinkToFit="1"/>
      <protection locked="0"/>
    </xf>
    <xf numFmtId="183" fontId="40" fillId="34" borderId="206" xfId="51" applyNumberFormat="1" applyFont="1" applyFill="1" applyBorder="1" applyAlignment="1">
      <alignment horizontal="center" vertical="center" shrinkToFit="1"/>
    </xf>
    <xf numFmtId="183" fontId="40" fillId="34" borderId="153" xfId="51" applyNumberFormat="1" applyFont="1" applyFill="1" applyBorder="1" applyAlignment="1">
      <alignment horizontal="center" vertical="center" shrinkToFit="1"/>
    </xf>
    <xf numFmtId="183" fontId="40" fillId="34" borderId="207" xfId="51" applyNumberFormat="1" applyFont="1" applyFill="1" applyBorder="1" applyAlignment="1">
      <alignment horizontal="center" vertical="center" shrinkToFit="1"/>
    </xf>
    <xf numFmtId="0" fontId="70" fillId="41" borderId="0" xfId="51" applyFont="1" applyFill="1" applyAlignment="1" applyProtection="1">
      <alignment horizontal="center" vertical="center"/>
      <protection locked="0"/>
    </xf>
    <xf numFmtId="0" fontId="70" fillId="0" borderId="0" xfId="51" applyFont="1" applyAlignment="1">
      <alignment horizontal="center" vertical="center"/>
    </xf>
    <xf numFmtId="183" fontId="40" fillId="34" borderId="219" xfId="51" applyNumberFormat="1" applyFont="1" applyFill="1" applyBorder="1" applyAlignment="1">
      <alignment horizontal="center" vertical="center" shrinkToFit="1"/>
    </xf>
    <xf numFmtId="183" fontId="40" fillId="34" borderId="49" xfId="51" applyNumberFormat="1" applyFont="1" applyFill="1" applyBorder="1" applyAlignment="1">
      <alignment horizontal="center" vertical="center" shrinkToFit="1"/>
    </xf>
    <xf numFmtId="183" fontId="40" fillId="34" borderId="134" xfId="51" applyNumberFormat="1" applyFont="1" applyFill="1" applyBorder="1" applyAlignment="1">
      <alignment horizontal="center" vertical="center" shrinkToFit="1"/>
    </xf>
    <xf numFmtId="184" fontId="37" fillId="0" borderId="0" xfId="51" applyNumberFormat="1" applyFont="1">
      <alignment vertical="center"/>
    </xf>
    <xf numFmtId="0" fontId="70" fillId="34" borderId="0" xfId="51" applyFont="1" applyFill="1" applyAlignment="1">
      <alignment horizontal="center" vertical="center"/>
    </xf>
    <xf numFmtId="20" fontId="70" fillId="0" borderId="0" xfId="51" applyNumberFormat="1" applyFont="1">
      <alignment vertical="center"/>
    </xf>
    <xf numFmtId="0" fontId="74" fillId="0" borderId="0" xfId="51" applyFont="1" applyAlignment="1">
      <alignment horizontal="left" vertical="center"/>
    </xf>
    <xf numFmtId="1" fontId="37" fillId="34" borderId="0" xfId="51" applyNumberFormat="1" applyFont="1" applyFill="1">
      <alignment vertical="center"/>
    </xf>
    <xf numFmtId="38" fontId="37" fillId="34" borderId="0" xfId="39" applyFont="1" applyFill="1" applyBorder="1" applyAlignment="1" applyProtection="1">
      <alignment horizontal="center" vertical="center"/>
    </xf>
    <xf numFmtId="0" fontId="70" fillId="6" borderId="0" xfId="51" applyFont="1" applyFill="1" applyAlignment="1" applyProtection="1">
      <alignment horizontal="center" vertical="center"/>
      <protection locked="0"/>
    </xf>
    <xf numFmtId="0" fontId="70" fillId="40" borderId="0" xfId="51" applyFont="1" applyFill="1" applyAlignment="1" applyProtection="1">
      <alignment horizontal="center" vertical="center"/>
      <protection locked="0"/>
    </xf>
    <xf numFmtId="0" fontId="40" fillId="0" borderId="0" xfId="51" applyFont="1">
      <alignment vertical="center"/>
    </xf>
    <xf numFmtId="0" fontId="37" fillId="34" borderId="0" xfId="51" applyFont="1" applyFill="1" applyProtection="1">
      <alignment vertical="center"/>
      <protection locked="0"/>
    </xf>
    <xf numFmtId="20" fontId="37" fillId="41" borderId="44" xfId="51" applyNumberFormat="1" applyFont="1" applyFill="1" applyBorder="1" applyAlignment="1" applyProtection="1">
      <alignment horizontal="center" vertical="center"/>
      <protection locked="0"/>
    </xf>
    <xf numFmtId="0" fontId="37" fillId="34" borderId="139" xfId="51" applyFont="1" applyFill="1" applyBorder="1" applyAlignment="1">
      <alignment horizontal="center" vertical="center"/>
    </xf>
    <xf numFmtId="20" fontId="37" fillId="41" borderId="69" xfId="51" applyNumberFormat="1" applyFont="1" applyFill="1" applyBorder="1" applyAlignment="1" applyProtection="1">
      <alignment horizontal="center" vertical="center"/>
      <protection locked="0"/>
    </xf>
    <xf numFmtId="0" fontId="37" fillId="34" borderId="69" xfId="51" applyFont="1" applyFill="1" applyBorder="1" applyAlignment="1">
      <alignment horizontal="center" vertical="center"/>
    </xf>
    <xf numFmtId="20" fontId="37" fillId="41" borderId="49" xfId="51" applyNumberFormat="1" applyFont="1" applyFill="1" applyBorder="1" applyAlignment="1" applyProtection="1">
      <alignment horizontal="center" vertical="center"/>
      <protection locked="0"/>
    </xf>
    <xf numFmtId="0" fontId="37" fillId="0" borderId="175" xfId="51" applyFont="1" applyBorder="1" applyAlignment="1">
      <alignment horizontal="center" vertical="center"/>
    </xf>
    <xf numFmtId="0" fontId="37" fillId="34" borderId="152" xfId="51" applyFont="1" applyFill="1" applyBorder="1" applyAlignment="1">
      <alignment horizontal="center" vertical="center"/>
    </xf>
    <xf numFmtId="0" fontId="37" fillId="41" borderId="44" xfId="51" applyFont="1" applyFill="1" applyBorder="1" applyAlignment="1" applyProtection="1">
      <alignment horizontal="center" vertical="center"/>
      <protection locked="0"/>
    </xf>
    <xf numFmtId="0" fontId="74" fillId="0" borderId="0" xfId="51" applyFont="1" applyAlignment="1">
      <alignment horizontal="right" vertical="center"/>
    </xf>
    <xf numFmtId="0" fontId="41" fillId="34" borderId="138" xfId="51" applyFont="1" applyFill="1" applyBorder="1" applyAlignment="1">
      <alignment horizontal="center" vertical="center" wrapText="1"/>
    </xf>
    <xf numFmtId="0" fontId="41" fillId="34" borderId="145" xfId="51" applyFont="1" applyFill="1" applyBorder="1" applyAlignment="1">
      <alignment horizontal="center" vertical="center" wrapText="1"/>
    </xf>
    <xf numFmtId="0" fontId="41" fillId="34" borderId="146" xfId="51" applyFont="1" applyFill="1" applyBorder="1" applyAlignment="1">
      <alignment horizontal="center" vertical="center" wrapText="1"/>
    </xf>
    <xf numFmtId="1" fontId="37" fillId="34" borderId="251" xfId="51" applyNumberFormat="1" applyFont="1" applyFill="1" applyBorder="1" applyAlignment="1">
      <alignment horizontal="center" vertical="center" wrapText="1"/>
    </xf>
    <xf numFmtId="183" fontId="37" fillId="34" borderId="225" xfId="51" applyNumberFormat="1" applyFont="1" applyFill="1" applyBorder="1" applyAlignment="1">
      <alignment horizontal="center" vertical="center" wrapText="1"/>
    </xf>
    <xf numFmtId="183" fontId="37" fillId="34" borderId="226" xfId="51" applyNumberFormat="1" applyFont="1" applyFill="1" applyBorder="1" applyAlignment="1">
      <alignment horizontal="center" vertical="center" wrapText="1"/>
    </xf>
    <xf numFmtId="1" fontId="37" fillId="34" borderId="252" xfId="51" applyNumberFormat="1" applyFont="1" applyFill="1" applyBorder="1" applyAlignment="1">
      <alignment horizontal="center" vertical="center" wrapText="1"/>
    </xf>
    <xf numFmtId="1" fontId="27" fillId="34" borderId="133" xfId="51" applyNumberFormat="1" applyFont="1" applyFill="1" applyBorder="1" applyAlignment="1">
      <alignment horizontal="center" vertical="center" wrapText="1"/>
    </xf>
    <xf numFmtId="183" fontId="40" fillId="34" borderId="253" xfId="51" applyNumberFormat="1" applyFont="1" applyFill="1" applyBorder="1" applyAlignment="1">
      <alignment horizontal="center" vertical="center" wrapText="1"/>
    </xf>
    <xf numFmtId="183" fontId="27" fillId="34" borderId="254" xfId="51" applyNumberFormat="1" applyFont="1" applyFill="1" applyBorder="1" applyAlignment="1">
      <alignment horizontal="center" vertical="center" wrapText="1"/>
    </xf>
    <xf numFmtId="183" fontId="27" fillId="34" borderId="255" xfId="51" applyNumberFormat="1" applyFont="1" applyFill="1" applyBorder="1" applyAlignment="1">
      <alignment horizontal="center" vertical="center" wrapText="1"/>
    </xf>
    <xf numFmtId="183" fontId="27" fillId="34" borderId="256" xfId="51" applyNumberFormat="1" applyFont="1" applyFill="1" applyBorder="1" applyAlignment="1">
      <alignment horizontal="center" vertical="center" wrapText="1"/>
    </xf>
    <xf numFmtId="0" fontId="37" fillId="41" borderId="49" xfId="51" applyFont="1" applyFill="1" applyBorder="1" applyAlignment="1" applyProtection="1">
      <alignment horizontal="center" vertical="center"/>
      <protection locked="0"/>
    </xf>
    <xf numFmtId="0" fontId="41" fillId="34" borderId="213" xfId="51" applyFont="1" applyFill="1" applyBorder="1" applyAlignment="1">
      <alignment horizontal="center" vertical="center" wrapText="1"/>
    </xf>
    <xf numFmtId="0" fontId="41" fillId="34" borderId="51" xfId="51" applyFont="1" applyFill="1" applyBorder="1" applyAlignment="1">
      <alignment horizontal="center" vertical="center" wrapText="1"/>
    </xf>
    <xf numFmtId="0" fontId="41" fillId="34" borderId="214" xfId="51" applyFont="1" applyFill="1" applyBorder="1" applyAlignment="1">
      <alignment horizontal="center" vertical="center" wrapText="1"/>
    </xf>
    <xf numFmtId="1" fontId="37" fillId="34" borderId="257" xfId="51" applyNumberFormat="1" applyFont="1" applyFill="1" applyBorder="1" applyAlignment="1">
      <alignment horizontal="center" vertical="center" wrapText="1"/>
    </xf>
    <xf numFmtId="183" fontId="37" fillId="34" borderId="258" xfId="51" applyNumberFormat="1" applyFont="1" applyFill="1" applyBorder="1" applyAlignment="1">
      <alignment horizontal="center" vertical="center" wrapText="1"/>
    </xf>
    <xf numFmtId="183" fontId="37" fillId="34" borderId="259" xfId="51" applyNumberFormat="1" applyFont="1" applyFill="1" applyBorder="1" applyAlignment="1">
      <alignment horizontal="center" vertical="center" wrapText="1"/>
    </xf>
    <xf numFmtId="1" fontId="37" fillId="34" borderId="260" xfId="51" applyNumberFormat="1" applyFont="1" applyFill="1" applyBorder="1" applyAlignment="1">
      <alignment horizontal="center" vertical="center" wrapText="1"/>
    </xf>
    <xf numFmtId="183" fontId="40" fillId="34" borderId="58" xfId="51" applyNumberFormat="1" applyFont="1" applyFill="1" applyBorder="1" applyAlignment="1">
      <alignment horizontal="center" vertical="center" wrapText="1"/>
    </xf>
    <xf numFmtId="183" fontId="27" fillId="34" borderId="261" xfId="51" applyNumberFormat="1" applyFont="1" applyFill="1" applyBorder="1" applyAlignment="1">
      <alignment horizontal="center" vertical="center" wrapText="1"/>
    </xf>
    <xf numFmtId="183" fontId="27" fillId="34" borderId="262" xfId="51" applyNumberFormat="1" applyFont="1" applyFill="1" applyBorder="1" applyAlignment="1">
      <alignment horizontal="center" vertical="center" wrapText="1"/>
    </xf>
    <xf numFmtId="183" fontId="27" fillId="34" borderId="263" xfId="51" applyNumberFormat="1" applyFont="1" applyFill="1" applyBorder="1" applyAlignment="1">
      <alignment horizontal="center" vertical="center" wrapText="1"/>
    </xf>
    <xf numFmtId="0" fontId="41" fillId="34" borderId="216" xfId="51" applyFont="1" applyFill="1" applyBorder="1" applyAlignment="1">
      <alignment horizontal="center" vertical="center" wrapText="1"/>
    </xf>
    <xf numFmtId="0" fontId="41" fillId="34" borderId="46" xfId="51" applyFont="1" applyFill="1" applyBorder="1" applyAlignment="1">
      <alignment horizontal="center" vertical="center" wrapText="1"/>
    </xf>
    <xf numFmtId="0" fontId="41" fillId="34" borderId="217" xfId="51" applyFont="1" applyFill="1" applyBorder="1" applyAlignment="1">
      <alignment horizontal="center" vertical="center" wrapText="1"/>
    </xf>
    <xf numFmtId="1" fontId="37" fillId="34" borderId="264" xfId="51" applyNumberFormat="1" applyFont="1" applyFill="1" applyBorder="1" applyAlignment="1">
      <alignment horizontal="center" vertical="center" wrapText="1"/>
    </xf>
    <xf numFmtId="183" fontId="37" fillId="34" borderId="221" xfId="51" applyNumberFormat="1" applyFont="1" applyFill="1" applyBorder="1" applyAlignment="1">
      <alignment horizontal="center" vertical="center" wrapText="1"/>
    </xf>
    <xf numFmtId="183" fontId="37" fillId="34" borderId="265" xfId="51" applyNumberFormat="1" applyFont="1" applyFill="1" applyBorder="1" applyAlignment="1">
      <alignment horizontal="center" vertical="center" wrapText="1"/>
    </xf>
    <xf numFmtId="1" fontId="37" fillId="34" borderId="266" xfId="51" applyNumberFormat="1" applyFont="1" applyFill="1" applyBorder="1" applyAlignment="1">
      <alignment horizontal="center" vertical="center" wrapText="1"/>
    </xf>
    <xf numFmtId="183" fontId="40" fillId="34" borderId="66" xfId="51" applyNumberFormat="1" applyFont="1" applyFill="1" applyBorder="1" applyAlignment="1">
      <alignment horizontal="center" vertical="center" wrapText="1"/>
    </xf>
    <xf numFmtId="0" fontId="37" fillId="34" borderId="0" xfId="51" quotePrefix="1" applyFont="1" applyFill="1">
      <alignment vertical="center"/>
    </xf>
    <xf numFmtId="0" fontId="41" fillId="34" borderId="175" xfId="51" applyFont="1" applyFill="1" applyBorder="1" applyAlignment="1">
      <alignment horizontal="center" vertical="center" wrapText="1"/>
    </xf>
    <xf numFmtId="0" fontId="41" fillId="34" borderId="159" xfId="51" applyFont="1" applyFill="1" applyBorder="1" applyAlignment="1">
      <alignment horizontal="center" vertical="center" wrapText="1"/>
    </xf>
    <xf numFmtId="0" fontId="41" fillId="34" borderId="160" xfId="51" applyFont="1" applyFill="1" applyBorder="1" applyAlignment="1">
      <alignment horizontal="center" vertical="center" wrapText="1"/>
    </xf>
    <xf numFmtId="1" fontId="37" fillId="34" borderId="267" xfId="51" applyNumberFormat="1" applyFont="1" applyFill="1" applyBorder="1" applyAlignment="1">
      <alignment horizontal="center" vertical="center" wrapText="1"/>
    </xf>
    <xf numFmtId="183" fontId="37" fillId="34" borderId="233" xfId="51" applyNumberFormat="1" applyFont="1" applyFill="1" applyBorder="1" applyAlignment="1">
      <alignment horizontal="center" vertical="center" wrapText="1"/>
    </xf>
    <xf numFmtId="183" fontId="37" fillId="34" borderId="234" xfId="51" applyNumberFormat="1" applyFont="1" applyFill="1" applyBorder="1" applyAlignment="1">
      <alignment horizontal="center" vertical="center" wrapText="1"/>
    </xf>
    <xf numFmtId="1" fontId="37" fillId="34" borderId="268" xfId="51" applyNumberFormat="1" applyFont="1" applyFill="1" applyBorder="1" applyAlignment="1">
      <alignment horizontal="center" vertical="center" wrapText="1"/>
    </xf>
    <xf numFmtId="183" fontId="40" fillId="34" borderId="269" xfId="51" applyNumberFormat="1" applyFont="1" applyFill="1" applyBorder="1" applyAlignment="1">
      <alignment horizontal="center" vertical="center" wrapText="1"/>
    </xf>
    <xf numFmtId="183" fontId="27" fillId="34" borderId="270" xfId="51" applyNumberFormat="1" applyFont="1" applyFill="1" applyBorder="1" applyAlignment="1">
      <alignment horizontal="center" vertical="center" wrapText="1"/>
    </xf>
    <xf numFmtId="183" fontId="27" fillId="34" borderId="271" xfId="51" applyNumberFormat="1" applyFont="1" applyFill="1" applyBorder="1" applyAlignment="1">
      <alignment horizontal="center" vertical="center" wrapText="1"/>
    </xf>
    <xf numFmtId="183" fontId="27" fillId="34" borderId="272" xfId="51" applyNumberFormat="1" applyFont="1" applyFill="1" applyBorder="1" applyAlignment="1">
      <alignment horizontal="center" vertical="center" wrapText="1"/>
    </xf>
    <xf numFmtId="0" fontId="37" fillId="6" borderId="44" xfId="51" applyFont="1" applyFill="1" applyBorder="1" applyAlignment="1" applyProtection="1">
      <alignment horizontal="center" vertical="center"/>
      <protection locked="0"/>
    </xf>
    <xf numFmtId="0" fontId="37" fillId="34" borderId="44" xfId="51" applyFont="1" applyFill="1" applyBorder="1" applyAlignment="1">
      <alignment horizontal="center" vertical="center"/>
    </xf>
    <xf numFmtId="0" fontId="40" fillId="0" borderId="138" xfId="51" applyFont="1" applyBorder="1" applyAlignment="1">
      <alignment horizontal="center" vertical="center" wrapText="1"/>
    </xf>
    <xf numFmtId="0" fontId="37" fillId="41" borderId="138" xfId="51" applyFont="1" applyFill="1" applyBorder="1" applyAlignment="1" applyProtection="1">
      <alignment horizontal="left" vertical="center" wrapText="1"/>
      <protection locked="0"/>
    </xf>
    <xf numFmtId="0" fontId="37" fillId="41" borderId="145" xfId="51" applyFont="1" applyFill="1" applyBorder="1" applyAlignment="1" applyProtection="1">
      <alignment horizontal="left" vertical="center" wrapText="1"/>
      <protection locked="0"/>
    </xf>
    <xf numFmtId="0" fontId="37" fillId="41" borderId="143" xfId="51" applyFont="1" applyFill="1" applyBorder="1" applyAlignment="1" applyProtection="1">
      <alignment horizontal="left" vertical="center" wrapText="1"/>
      <protection locked="0"/>
    </xf>
    <xf numFmtId="0" fontId="37" fillId="41" borderId="142" xfId="51" applyFont="1" applyFill="1" applyBorder="1" applyAlignment="1" applyProtection="1">
      <alignment horizontal="left" vertical="center" wrapText="1"/>
      <protection locked="0"/>
    </xf>
    <xf numFmtId="0" fontId="37" fillId="41" borderId="142" xfId="51" applyFont="1" applyFill="1" applyBorder="1" applyAlignment="1" applyProtection="1">
      <alignment horizontal="center" vertical="center" wrapText="1"/>
      <protection locked="0"/>
    </xf>
    <xf numFmtId="0" fontId="37" fillId="41" borderId="145" xfId="51" applyFont="1" applyFill="1" applyBorder="1" applyAlignment="1" applyProtection="1">
      <alignment horizontal="center" vertical="center" wrapText="1"/>
      <protection locked="0"/>
    </xf>
    <xf numFmtId="0" fontId="37" fillId="41" borderId="143" xfId="51" applyFont="1" applyFill="1" applyBorder="1" applyAlignment="1" applyProtection="1">
      <alignment horizontal="center" vertical="center" wrapText="1"/>
      <protection locked="0"/>
    </xf>
    <xf numFmtId="0" fontId="37" fillId="41" borderId="146" xfId="51" applyFont="1" applyFill="1" applyBorder="1" applyAlignment="1" applyProtection="1">
      <alignment horizontal="center" vertical="center" wrapText="1"/>
      <protection locked="0"/>
    </xf>
    <xf numFmtId="0" fontId="27" fillId="0" borderId="273" xfId="51" applyFont="1" applyBorder="1" applyAlignment="1">
      <alignment horizontal="center" vertical="center" wrapText="1"/>
    </xf>
    <xf numFmtId="0" fontId="27" fillId="0" borderId="255" xfId="51" applyFont="1" applyBorder="1" applyAlignment="1">
      <alignment horizontal="center" vertical="center" wrapText="1"/>
    </xf>
    <xf numFmtId="0" fontId="27" fillId="0" borderId="256" xfId="51" applyFont="1" applyBorder="1" applyAlignment="1">
      <alignment horizontal="center" vertical="center" wrapText="1"/>
    </xf>
    <xf numFmtId="0" fontId="37" fillId="40" borderId="69" xfId="51" applyFont="1" applyFill="1" applyBorder="1" applyAlignment="1" applyProtection="1">
      <alignment horizontal="center" vertical="center"/>
      <protection locked="0"/>
    </xf>
    <xf numFmtId="0" fontId="37" fillId="34" borderId="49" xfId="51" applyFont="1" applyFill="1" applyBorder="1" applyAlignment="1">
      <alignment horizontal="center" vertical="center"/>
    </xf>
    <xf numFmtId="0" fontId="37" fillId="41" borderId="69" xfId="51" applyFont="1" applyFill="1" applyBorder="1" applyAlignment="1" applyProtection="1">
      <alignment horizontal="center" vertical="center"/>
      <protection locked="0"/>
    </xf>
    <xf numFmtId="4" fontId="37" fillId="0" borderId="44" xfId="51" applyNumberFormat="1" applyFont="1" applyBorder="1" applyAlignment="1">
      <alignment horizontal="center" vertical="center"/>
    </xf>
    <xf numFmtId="0" fontId="37" fillId="41" borderId="147" xfId="51" applyFont="1" applyFill="1" applyBorder="1" applyAlignment="1" applyProtection="1">
      <alignment horizontal="left" vertical="center" wrapText="1"/>
      <protection locked="0"/>
    </xf>
    <xf numFmtId="0" fontId="37" fillId="41" borderId="0" xfId="51" applyFont="1" applyFill="1" applyAlignment="1" applyProtection="1">
      <alignment horizontal="left" vertical="center" wrapText="1"/>
      <protection locked="0"/>
    </xf>
    <xf numFmtId="0" fontId="37" fillId="41" borderId="80" xfId="51" applyFont="1" applyFill="1" applyBorder="1" applyAlignment="1" applyProtection="1">
      <alignment horizontal="left" vertical="center" wrapText="1"/>
      <protection locked="0"/>
    </xf>
    <xf numFmtId="0" fontId="37" fillId="41" borderId="81" xfId="51" applyFont="1" applyFill="1" applyBorder="1" applyAlignment="1" applyProtection="1">
      <alignment horizontal="left" vertical="center" wrapText="1"/>
      <protection locked="0"/>
    </xf>
    <xf numFmtId="0" fontId="27" fillId="0" borderId="274" xfId="51" applyFont="1" applyBorder="1" applyAlignment="1">
      <alignment horizontal="center" vertical="center" wrapText="1"/>
    </xf>
    <xf numFmtId="0" fontId="27" fillId="0" borderId="262" xfId="51" applyFont="1" applyBorder="1" applyAlignment="1">
      <alignment horizontal="center" vertical="center" wrapText="1"/>
    </xf>
    <xf numFmtId="0" fontId="27" fillId="0" borderId="263" xfId="51" applyFont="1" applyBorder="1" applyAlignment="1">
      <alignment horizontal="center" vertical="center" wrapText="1"/>
    </xf>
    <xf numFmtId="4" fontId="37" fillId="0" borderId="49" xfId="51" applyNumberFormat="1" applyFont="1" applyBorder="1" applyAlignment="1">
      <alignment horizontal="center" vertical="center"/>
    </xf>
    <xf numFmtId="0" fontId="37" fillId="40" borderId="49" xfId="51" applyFont="1" applyFill="1" applyBorder="1" applyAlignment="1" applyProtection="1">
      <alignment horizontal="center" vertical="center"/>
      <protection locked="0"/>
    </xf>
    <xf numFmtId="0" fontId="40" fillId="0" borderId="0" xfId="51" applyFont="1" applyAlignment="1"/>
    <xf numFmtId="0" fontId="40" fillId="0" borderId="0" xfId="51" applyFont="1" applyAlignment="1">
      <alignment horizontal="left"/>
    </xf>
    <xf numFmtId="0" fontId="72" fillId="0" borderId="0" xfId="51" applyFont="1" applyAlignment="1"/>
    <xf numFmtId="0" fontId="27" fillId="0" borderId="0" xfId="51" applyFont="1" applyAlignment="1">
      <alignment horizontal="right" vertical="center"/>
    </xf>
    <xf numFmtId="0" fontId="40" fillId="0" borderId="175" xfId="51" applyFont="1" applyBorder="1" applyAlignment="1">
      <alignment horizontal="center" vertical="center" wrapText="1"/>
    </xf>
    <xf numFmtId="0" fontId="37" fillId="41" borderId="175" xfId="51" applyFont="1" applyFill="1" applyBorder="1" applyAlignment="1" applyProtection="1">
      <alignment horizontal="left" vertical="center" wrapText="1"/>
      <protection locked="0"/>
    </xf>
    <xf numFmtId="0" fontId="37" fillId="41" borderId="159" xfId="51" applyFont="1" applyFill="1" applyBorder="1" applyAlignment="1" applyProtection="1">
      <alignment horizontal="left" vertical="center" wrapText="1"/>
      <protection locked="0"/>
    </xf>
    <xf numFmtId="0" fontId="37" fillId="41" borderId="151" xfId="51" applyFont="1" applyFill="1" applyBorder="1" applyAlignment="1" applyProtection="1">
      <alignment horizontal="left" vertical="center" wrapText="1"/>
      <protection locked="0"/>
    </xf>
    <xf numFmtId="0" fontId="37" fillId="41" borderId="150" xfId="51" applyFont="1" applyFill="1" applyBorder="1" applyAlignment="1" applyProtection="1">
      <alignment horizontal="left" vertical="center" wrapText="1"/>
      <protection locked="0"/>
    </xf>
    <xf numFmtId="0" fontId="27" fillId="34" borderId="275" xfId="51" applyFont="1" applyFill="1" applyBorder="1" applyAlignment="1">
      <alignment horizontal="center" vertical="center" wrapText="1"/>
    </xf>
    <xf numFmtId="0" fontId="27" fillId="0" borderId="276" xfId="51" applyFont="1" applyBorder="1" applyAlignment="1">
      <alignment horizontal="center" vertical="center" wrapText="1"/>
    </xf>
    <xf numFmtId="0" fontId="27" fillId="0" borderId="271" xfId="51" applyFont="1" applyBorder="1" applyAlignment="1">
      <alignment horizontal="center" vertical="center" wrapText="1"/>
    </xf>
    <xf numFmtId="0" fontId="27" fillId="0" borderId="272" xfId="51" applyFont="1" applyBorder="1" applyAlignment="1">
      <alignment horizontal="center" vertical="center" wrapText="1"/>
    </xf>
    <xf numFmtId="0" fontId="40" fillId="0" borderId="0" xfId="51" applyFont="1" applyAlignment="1">
      <alignment horizontal="justify" vertical="center" wrapText="1"/>
    </xf>
    <xf numFmtId="0" fontId="37" fillId="0" borderId="277" xfId="51" applyFont="1" applyBorder="1" applyAlignment="1">
      <alignment horizontal="center" vertical="center" shrinkToFit="1"/>
    </xf>
    <xf numFmtId="0" fontId="37" fillId="6" borderId="59" xfId="51" applyFont="1" applyFill="1" applyBorder="1" applyAlignment="1" applyProtection="1">
      <alignment horizontal="center" vertical="center" wrapText="1"/>
      <protection locked="0"/>
    </xf>
    <xf numFmtId="0" fontId="37" fillId="6" borderId="83" xfId="51" applyFont="1" applyFill="1" applyBorder="1" applyAlignment="1" applyProtection="1">
      <alignment horizontal="center" vertical="center" wrapText="1"/>
      <protection locked="0"/>
    </xf>
    <xf numFmtId="0" fontId="37" fillId="6" borderId="79" xfId="51" applyFont="1" applyFill="1" applyBorder="1" applyAlignment="1" applyProtection="1">
      <alignment horizontal="center" vertical="center" wrapText="1"/>
      <protection locked="0"/>
    </xf>
    <xf numFmtId="0" fontId="37" fillId="40" borderId="80" xfId="51" applyFont="1" applyFill="1" applyBorder="1" applyAlignment="1" applyProtection="1">
      <alignment horizontal="center" vertical="center" wrapText="1"/>
      <protection locked="0"/>
    </xf>
    <xf numFmtId="0" fontId="37" fillId="40" borderId="59" xfId="51" applyFont="1" applyFill="1" applyBorder="1" applyAlignment="1" applyProtection="1">
      <alignment horizontal="center" vertical="center" wrapText="1"/>
      <protection locked="0"/>
    </xf>
    <xf numFmtId="0" fontId="25" fillId="0" borderId="278" xfId="51" applyFont="1" applyBorder="1" applyAlignment="1">
      <alignment horizontal="center" vertical="center" wrapText="1"/>
    </xf>
    <xf numFmtId="0" fontId="25" fillId="0" borderId="279" xfId="51" applyFont="1" applyBorder="1" applyAlignment="1">
      <alignment horizontal="center" vertical="center" wrapText="1"/>
    </xf>
    <xf numFmtId="0" fontId="25" fillId="0" borderId="280" xfId="51" applyFont="1" applyBorder="1" applyAlignment="1">
      <alignment horizontal="center" vertical="center" wrapText="1"/>
    </xf>
    <xf numFmtId="183" fontId="37" fillId="6" borderId="238" xfId="51" applyNumberFormat="1" applyFont="1" applyFill="1" applyBorder="1" applyAlignment="1" applyProtection="1">
      <alignment horizontal="center" vertical="center" shrinkToFit="1"/>
      <protection locked="0"/>
    </xf>
    <xf numFmtId="183" fontId="27" fillId="34" borderId="133" xfId="51" applyNumberFormat="1" applyFont="1" applyFill="1" applyBorder="1" applyAlignment="1">
      <alignment horizontal="center" vertical="center" shrinkToFit="1"/>
    </xf>
    <xf numFmtId="183" fontId="37" fillId="6" borderId="243" xfId="51" applyNumberFormat="1" applyFont="1" applyFill="1" applyBorder="1" applyAlignment="1" applyProtection="1">
      <alignment horizontal="center" vertical="center" shrinkToFit="1"/>
      <protection locked="0"/>
    </xf>
    <xf numFmtId="183" fontId="37" fillId="6" borderId="247" xfId="51" applyNumberFormat="1" applyFont="1" applyFill="1" applyBorder="1" applyAlignment="1" applyProtection="1">
      <alignment horizontal="center" vertical="center" shrinkToFit="1"/>
      <protection locked="0"/>
    </xf>
    <xf numFmtId="183" fontId="37" fillId="34" borderId="251" xfId="51" applyNumberFormat="1" applyFont="1" applyFill="1" applyBorder="1" applyAlignment="1">
      <alignment horizontal="center" vertical="center" wrapText="1"/>
    </xf>
    <xf numFmtId="183" fontId="37" fillId="34" borderId="252" xfId="51" applyNumberFormat="1" applyFont="1" applyFill="1" applyBorder="1" applyAlignment="1">
      <alignment horizontal="center" vertical="center" wrapText="1"/>
    </xf>
    <xf numFmtId="183" fontId="37" fillId="34" borderId="281" xfId="51" applyNumberFormat="1" applyFont="1" applyFill="1" applyBorder="1" applyAlignment="1">
      <alignment horizontal="center" vertical="center" wrapText="1"/>
    </xf>
    <xf numFmtId="183" fontId="27" fillId="34" borderId="133" xfId="51" applyNumberFormat="1" applyFont="1" applyFill="1" applyBorder="1" applyAlignment="1">
      <alignment horizontal="center" vertical="center" wrapText="1"/>
    </xf>
    <xf numFmtId="183" fontId="37" fillId="34" borderId="257" xfId="51" applyNumberFormat="1" applyFont="1" applyFill="1" applyBorder="1" applyAlignment="1">
      <alignment horizontal="center" vertical="center" wrapText="1"/>
    </xf>
    <xf numFmtId="183" fontId="37" fillId="34" borderId="260" xfId="51" applyNumberFormat="1" applyFont="1" applyFill="1" applyBorder="1" applyAlignment="1">
      <alignment horizontal="center" vertical="center" wrapText="1"/>
    </xf>
    <xf numFmtId="183" fontId="37" fillId="34" borderId="282" xfId="51" applyNumberFormat="1" applyFont="1" applyFill="1" applyBorder="1" applyAlignment="1">
      <alignment horizontal="center" vertical="center" wrapText="1"/>
    </xf>
    <xf numFmtId="183" fontId="37" fillId="34" borderId="264" xfId="51" applyNumberFormat="1" applyFont="1" applyFill="1" applyBorder="1" applyAlignment="1">
      <alignment horizontal="center" vertical="center" wrapText="1"/>
    </xf>
    <xf numFmtId="183" fontId="37" fillId="34" borderId="266" xfId="51" applyNumberFormat="1" applyFont="1" applyFill="1" applyBorder="1" applyAlignment="1">
      <alignment horizontal="center" vertical="center" wrapText="1"/>
    </xf>
    <xf numFmtId="183" fontId="37" fillId="34" borderId="283" xfId="51" applyNumberFormat="1" applyFont="1" applyFill="1" applyBorder="1" applyAlignment="1">
      <alignment horizontal="center" vertical="center" wrapText="1"/>
    </xf>
    <xf numFmtId="183" fontId="37" fillId="34" borderId="267" xfId="51" applyNumberFormat="1" applyFont="1" applyFill="1" applyBorder="1" applyAlignment="1">
      <alignment horizontal="center" vertical="center" wrapText="1"/>
    </xf>
    <xf numFmtId="183" fontId="37" fillId="34" borderId="268" xfId="51" applyNumberFormat="1" applyFont="1" applyFill="1" applyBorder="1" applyAlignment="1">
      <alignment horizontal="center" vertical="center" wrapText="1"/>
    </xf>
    <xf numFmtId="183" fontId="37" fillId="34" borderId="284" xfId="51" applyNumberFormat="1" applyFont="1" applyFill="1" applyBorder="1" applyAlignment="1">
      <alignment horizontal="center" vertical="center" wrapText="1"/>
    </xf>
    <xf numFmtId="0" fontId="75" fillId="34" borderId="0" xfId="51" applyFont="1" applyFill="1">
      <alignment vertical="center"/>
    </xf>
    <xf numFmtId="0" fontId="75" fillId="34" borderId="0" xfId="51" applyFont="1" applyFill="1" applyAlignment="1">
      <alignment horizontal="center" vertical="center"/>
    </xf>
    <xf numFmtId="0" fontId="76" fillId="34" borderId="0" xfId="51" applyFont="1" applyFill="1" applyAlignment="1">
      <alignment horizontal="left" vertical="center"/>
    </xf>
    <xf numFmtId="0" fontId="75" fillId="34" borderId="0" xfId="51" applyFont="1" applyFill="1" applyAlignment="1">
      <alignment horizontal="left" vertical="center"/>
    </xf>
    <xf numFmtId="0" fontId="77" fillId="34" borderId="0" xfId="51" applyFont="1" applyFill="1" applyAlignment="1">
      <alignment horizontal="left" vertical="center"/>
    </xf>
    <xf numFmtId="0" fontId="75" fillId="41" borderId="76" xfId="51" applyFont="1" applyFill="1" applyBorder="1" applyAlignment="1" applyProtection="1">
      <alignment horizontal="center" vertical="center"/>
      <protection locked="0"/>
    </xf>
    <xf numFmtId="0" fontId="78" fillId="34" borderId="0" xfId="51" applyFont="1" applyFill="1" applyAlignment="1">
      <alignment horizontal="left" vertical="center"/>
    </xf>
    <xf numFmtId="0" fontId="77" fillId="34" borderId="0" xfId="51" applyFont="1" applyFill="1">
      <alignment vertical="center"/>
    </xf>
    <xf numFmtId="0" fontId="75" fillId="34" borderId="76" xfId="51" applyFont="1" applyFill="1" applyBorder="1" applyAlignment="1">
      <alignment horizontal="center" vertical="center"/>
    </xf>
    <xf numFmtId="20" fontId="75" fillId="41" borderId="76" xfId="51" applyNumberFormat="1" applyFont="1" applyFill="1" applyBorder="1" applyAlignment="1" applyProtection="1">
      <alignment horizontal="center" vertical="center"/>
      <protection locked="0"/>
    </xf>
    <xf numFmtId="20" fontId="75" fillId="34" borderId="76" xfId="51" applyNumberFormat="1" applyFont="1" applyFill="1" applyBorder="1" applyAlignment="1">
      <alignment horizontal="center" vertical="center"/>
    </xf>
    <xf numFmtId="0" fontId="75" fillId="34" borderId="76" xfId="39" applyNumberFormat="1" applyFont="1" applyFill="1" applyBorder="1" applyAlignment="1" applyProtection="1">
      <alignment horizontal="center" vertical="center"/>
    </xf>
    <xf numFmtId="185" fontId="75" fillId="34" borderId="76" xfId="51" applyNumberFormat="1" applyFont="1" applyFill="1" applyBorder="1" applyAlignment="1">
      <alignment horizontal="center" vertical="center"/>
    </xf>
    <xf numFmtId="0" fontId="75" fillId="41" borderId="76" xfId="51" applyFont="1" applyFill="1" applyBorder="1" applyAlignment="1" applyProtection="1">
      <alignment horizontal="left" vertical="center"/>
      <protection locked="0"/>
    </xf>
    <xf numFmtId="0" fontId="37" fillId="0" borderId="198" xfId="51" applyFont="1" applyBorder="1" applyAlignment="1">
      <alignment horizontal="center" vertical="center"/>
    </xf>
    <xf numFmtId="0" fontId="37" fillId="0" borderId="211" xfId="51" applyFont="1" applyBorder="1" applyAlignment="1">
      <alignment horizontal="center" vertical="center"/>
    </xf>
    <xf numFmtId="0" fontId="37" fillId="0" borderId="199" xfId="51" applyFont="1" applyBorder="1" applyAlignment="1">
      <alignment horizontal="center" vertical="center"/>
    </xf>
    <xf numFmtId="0" fontId="40" fillId="0" borderId="139" xfId="51" applyFont="1" applyBorder="1">
      <alignment vertical="center"/>
    </xf>
    <xf numFmtId="0" fontId="40" fillId="0" borderId="129" xfId="51" applyFont="1" applyBorder="1">
      <alignment vertical="center"/>
    </xf>
    <xf numFmtId="0" fontId="40" fillId="0" borderId="132" xfId="51" applyFont="1" applyBorder="1" applyAlignment="1">
      <alignment vertical="center" wrapText="1"/>
    </xf>
    <xf numFmtId="183" fontId="40" fillId="34" borderId="254" xfId="51" applyNumberFormat="1" applyFont="1" applyFill="1" applyBorder="1" applyAlignment="1">
      <alignment horizontal="center" vertical="center" wrapText="1"/>
    </xf>
    <xf numFmtId="183" fontId="40" fillId="34" borderId="255" xfId="51" applyNumberFormat="1" applyFont="1" applyFill="1" applyBorder="1" applyAlignment="1">
      <alignment horizontal="center" vertical="center" wrapText="1"/>
    </xf>
    <xf numFmtId="183" fontId="40" fillId="34" borderId="256" xfId="51" applyNumberFormat="1" applyFont="1" applyFill="1" applyBorder="1" applyAlignment="1">
      <alignment horizontal="center" vertical="center" wrapText="1"/>
    </xf>
    <xf numFmtId="183" fontId="40" fillId="34" borderId="261" xfId="51" applyNumberFormat="1" applyFont="1" applyFill="1" applyBorder="1" applyAlignment="1">
      <alignment horizontal="center" vertical="center" wrapText="1"/>
    </xf>
    <xf numFmtId="183" fontId="40" fillId="34" borderId="262" xfId="51" applyNumberFormat="1" applyFont="1" applyFill="1" applyBorder="1" applyAlignment="1">
      <alignment horizontal="center" vertical="center" wrapText="1"/>
    </xf>
    <xf numFmtId="183" fontId="40" fillId="34" borderId="263" xfId="51" applyNumberFormat="1" applyFont="1" applyFill="1" applyBorder="1" applyAlignment="1">
      <alignment horizontal="center" vertical="center" wrapText="1"/>
    </xf>
    <xf numFmtId="183" fontId="40" fillId="34" borderId="270" xfId="51" applyNumberFormat="1" applyFont="1" applyFill="1" applyBorder="1" applyAlignment="1">
      <alignment horizontal="center" vertical="center" wrapText="1"/>
    </xf>
    <xf numFmtId="183" fontId="40" fillId="34" borderId="271" xfId="51" applyNumberFormat="1" applyFont="1" applyFill="1" applyBorder="1" applyAlignment="1">
      <alignment horizontal="center" vertical="center" wrapText="1"/>
    </xf>
    <xf numFmtId="183" fontId="40" fillId="34" borderId="272" xfId="51" applyNumberFormat="1" applyFont="1" applyFill="1" applyBorder="1" applyAlignment="1">
      <alignment horizontal="center" vertical="center" wrapText="1"/>
    </xf>
    <xf numFmtId="0" fontId="40" fillId="0" borderId="273" xfId="51" applyFont="1" applyBorder="1" applyAlignment="1">
      <alignment horizontal="center" vertical="center" wrapText="1"/>
    </xf>
    <xf numFmtId="0" fontId="40" fillId="0" borderId="255" xfId="51" applyFont="1" applyBorder="1" applyAlignment="1">
      <alignment horizontal="center" vertical="center" wrapText="1"/>
    </xf>
    <xf numFmtId="0" fontId="40" fillId="0" borderId="256" xfId="51" applyFont="1" applyBorder="1" applyAlignment="1">
      <alignment horizontal="center" vertical="center" wrapText="1"/>
    </xf>
    <xf numFmtId="0" fontId="40" fillId="0" borderId="274" xfId="51" applyFont="1" applyBorder="1" applyAlignment="1">
      <alignment horizontal="center" vertical="center" wrapText="1"/>
    </xf>
    <xf numFmtId="0" fontId="40" fillId="0" borderId="262" xfId="51" applyFont="1" applyBorder="1" applyAlignment="1">
      <alignment horizontal="center" vertical="center" wrapText="1"/>
    </xf>
    <xf numFmtId="0" fontId="40" fillId="0" borderId="263" xfId="51" applyFont="1" applyBorder="1" applyAlignment="1">
      <alignment horizontal="center" vertical="center" wrapText="1"/>
    </xf>
    <xf numFmtId="0" fontId="40" fillId="0" borderId="276" xfId="51" applyFont="1" applyBorder="1" applyAlignment="1">
      <alignment horizontal="center" vertical="center" wrapText="1"/>
    </xf>
    <xf numFmtId="0" fontId="40" fillId="0" borderId="271" xfId="51" applyFont="1" applyBorder="1" applyAlignment="1">
      <alignment horizontal="center" vertical="center" wrapText="1"/>
    </xf>
    <xf numFmtId="0" fontId="40" fillId="0" borderId="272" xfId="51" applyFont="1" applyBorder="1" applyAlignment="1">
      <alignment horizontal="center" vertical="center" wrapText="1"/>
    </xf>
    <xf numFmtId="0" fontId="6" fillId="34" borderId="0" xfId="51" applyFill="1">
      <alignment vertical="center"/>
    </xf>
    <xf numFmtId="0" fontId="74" fillId="34" borderId="0" xfId="51" applyFont="1" applyFill="1" applyAlignment="1">
      <alignment horizontal="left" vertical="center"/>
    </xf>
    <xf numFmtId="0" fontId="27" fillId="41" borderId="76" xfId="51" applyFont="1" applyFill="1" applyBorder="1" applyAlignment="1">
      <alignment horizontal="left" vertical="center"/>
    </xf>
    <xf numFmtId="0" fontId="27" fillId="6" borderId="76" xfId="51" applyFont="1" applyFill="1" applyBorder="1" applyAlignment="1">
      <alignment horizontal="left" vertical="center"/>
    </xf>
    <xf numFmtId="0" fontId="79" fillId="34" borderId="0" xfId="51" applyFont="1" applyFill="1" applyAlignment="1">
      <alignment horizontal="left" vertical="center"/>
    </xf>
    <xf numFmtId="0" fontId="27" fillId="34" borderId="0" xfId="51" applyFont="1" applyFill="1" applyAlignment="1">
      <alignment horizontal="left" vertical="center"/>
    </xf>
    <xf numFmtId="0" fontId="72" fillId="34" borderId="0" xfId="51" applyFont="1" applyFill="1">
      <alignment vertical="center"/>
    </xf>
    <xf numFmtId="0" fontId="27" fillId="34" borderId="76" xfId="51" applyFont="1" applyFill="1" applyBorder="1" applyAlignment="1">
      <alignment horizontal="center" vertical="center"/>
    </xf>
    <xf numFmtId="0" fontId="27" fillId="34" borderId="0" xfId="51" applyFont="1" applyFill="1" applyAlignment="1">
      <alignment horizontal="center" vertical="center"/>
    </xf>
    <xf numFmtId="0" fontId="80" fillId="34" borderId="0" xfId="51" applyFont="1" applyFill="1" applyAlignment="1">
      <alignment horizontal="left" vertical="center"/>
    </xf>
    <xf numFmtId="0" fontId="27" fillId="34" borderId="76" xfId="51" applyFont="1" applyFill="1" applyBorder="1" applyAlignment="1">
      <alignment horizontal="left" vertical="center"/>
    </xf>
    <xf numFmtId="0" fontId="80" fillId="34" borderId="0" xfId="51" applyFont="1" applyFill="1">
      <alignment vertical="center"/>
    </xf>
    <xf numFmtId="0" fontId="27" fillId="34" borderId="0" xfId="51" applyFont="1" applyFill="1" applyAlignment="1">
      <alignment vertical="center" wrapText="1"/>
    </xf>
    <xf numFmtId="0" fontId="27" fillId="34" borderId="0" xfId="51" applyFont="1" applyFill="1" applyAlignment="1">
      <alignment horizontal="left" vertical="center" indent="1"/>
    </xf>
    <xf numFmtId="0" fontId="80" fillId="34" borderId="0" xfId="51" applyFont="1" applyFill="1" applyAlignment="1">
      <alignment vertical="center" shrinkToFit="1"/>
    </xf>
    <xf numFmtId="0" fontId="40" fillId="34" borderId="0" xfId="51" applyFont="1" applyFill="1" applyAlignment="1"/>
    <xf numFmtId="0" fontId="40" fillId="34" borderId="0" xfId="51" applyFont="1" applyFill="1">
      <alignment vertical="center"/>
    </xf>
    <xf numFmtId="0" fontId="40" fillId="34" borderId="0" xfId="51" applyFont="1" applyFill="1" applyAlignment="1">
      <alignment vertical="center" wrapText="1"/>
    </xf>
    <xf numFmtId="0" fontId="40" fillId="34" borderId="0" xfId="51" applyFont="1" applyFill="1" applyAlignment="1">
      <alignment horizontal="justify" vertical="center" wrapText="1"/>
    </xf>
    <xf numFmtId="0" fontId="81" fillId="34" borderId="0" xfId="51" applyFont="1" applyFill="1">
      <alignment vertical="center"/>
    </xf>
    <xf numFmtId="0" fontId="37" fillId="34" borderId="76" xfId="51" applyFont="1" applyFill="1" applyBorder="1" applyAlignment="1">
      <alignment horizontal="center" vertical="center"/>
    </xf>
    <xf numFmtId="0" fontId="37" fillId="34" borderId="76" xfId="51" applyFont="1" applyFill="1" applyBorder="1">
      <alignment vertical="center"/>
    </xf>
    <xf numFmtId="0" fontId="75" fillId="34" borderId="285" xfId="51" applyFont="1" applyFill="1" applyBorder="1" applyAlignment="1">
      <alignment horizontal="center" vertical="center"/>
    </xf>
    <xf numFmtId="0" fontId="75" fillId="34" borderId="208" xfId="51" applyFont="1" applyFill="1" applyBorder="1" applyAlignment="1">
      <alignment horizontal="center" vertical="center"/>
    </xf>
    <xf numFmtId="0" fontId="75" fillId="34" borderId="209" xfId="51" applyFont="1" applyFill="1" applyBorder="1" applyAlignment="1">
      <alignment horizontal="center" vertical="center"/>
    </xf>
    <xf numFmtId="0" fontId="75" fillId="34" borderId="210" xfId="51" applyFont="1" applyFill="1" applyBorder="1" applyAlignment="1">
      <alignment horizontal="center" vertical="center"/>
    </xf>
    <xf numFmtId="0" fontId="37" fillId="34" borderId="76" xfId="51" applyFont="1" applyFill="1" applyBorder="1" applyAlignment="1">
      <alignment vertical="center" shrinkToFit="1"/>
    </xf>
    <xf numFmtId="0" fontId="82" fillId="34" borderId="286" xfId="51" applyFont="1" applyFill="1" applyBorder="1" applyAlignment="1">
      <alignment horizontal="center" vertical="center"/>
    </xf>
    <xf numFmtId="0" fontId="82" fillId="34" borderId="204" xfId="51" applyFont="1" applyFill="1" applyBorder="1" applyAlignment="1">
      <alignment vertical="center" shrinkToFit="1"/>
    </xf>
    <xf numFmtId="0" fontId="82" fillId="34" borderId="237" xfId="51" applyFont="1" applyFill="1" applyBorder="1">
      <alignment vertical="center"/>
    </xf>
    <xf numFmtId="0" fontId="75" fillId="34" borderId="205" xfId="51" applyFont="1" applyFill="1" applyBorder="1">
      <alignment vertical="center"/>
    </xf>
    <xf numFmtId="0" fontId="82" fillId="34" borderId="287" xfId="51" applyFont="1" applyFill="1" applyBorder="1" applyAlignment="1">
      <alignment horizontal="center" vertical="center"/>
    </xf>
    <xf numFmtId="0" fontId="82" fillId="34" borderId="246" xfId="51" applyFont="1" applyFill="1" applyBorder="1">
      <alignment vertical="center"/>
    </xf>
    <xf numFmtId="0" fontId="82" fillId="34" borderId="76" xfId="51" applyFont="1" applyFill="1" applyBorder="1">
      <alignment vertical="center"/>
    </xf>
    <xf numFmtId="0" fontId="75" fillId="34" borderId="76" xfId="51" applyFont="1" applyFill="1" applyBorder="1">
      <alignment vertical="center"/>
    </xf>
    <xf numFmtId="0" fontId="75" fillId="34" borderId="242" xfId="51" applyFont="1" applyFill="1" applyBorder="1">
      <alignment vertical="center"/>
    </xf>
    <xf numFmtId="0" fontId="82" fillId="34" borderId="288" xfId="51" applyFont="1" applyFill="1" applyBorder="1" applyAlignment="1">
      <alignment horizontal="center" vertical="center"/>
    </xf>
    <xf numFmtId="0" fontId="82" fillId="34" borderId="149" xfId="51" applyFont="1" applyFill="1" applyBorder="1">
      <alignment vertical="center"/>
    </xf>
    <xf numFmtId="0" fontId="82" fillId="34" borderId="44" xfId="51" applyFont="1" applyFill="1" applyBorder="1">
      <alignment vertical="center"/>
    </xf>
    <xf numFmtId="0" fontId="75" fillId="34" borderId="287" xfId="51" applyFont="1" applyFill="1" applyBorder="1" applyAlignment="1">
      <alignment horizontal="center" vertical="center"/>
    </xf>
    <xf numFmtId="0" fontId="75" fillId="34" borderId="246" xfId="51" applyFont="1" applyFill="1" applyBorder="1">
      <alignment vertical="center"/>
    </xf>
    <xf numFmtId="0" fontId="75" fillId="34" borderId="136" xfId="51" applyFont="1" applyFill="1" applyBorder="1" applyAlignment="1">
      <alignment horizontal="center" vertical="center"/>
    </xf>
    <xf numFmtId="0" fontId="75" fillId="34" borderId="206" xfId="51" applyFont="1" applyFill="1" applyBorder="1">
      <alignment vertical="center"/>
    </xf>
    <xf numFmtId="0" fontId="82" fillId="34" borderId="153" xfId="51" applyFont="1" applyFill="1" applyBorder="1">
      <alignment vertical="center"/>
    </xf>
    <xf numFmtId="0" fontId="75" fillId="34" borderId="153" xfId="51" applyFont="1" applyFill="1" applyBorder="1">
      <alignment vertical="center"/>
    </xf>
    <xf numFmtId="0" fontId="75" fillId="34" borderId="207" xfId="51" applyFont="1" applyFill="1" applyBorder="1">
      <alignmen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 2 2" xfId="38"/>
    <cellStyle name="桁区切り 3" xfId="39"/>
    <cellStyle name="桁区切り 3 2" xfId="40"/>
    <cellStyle name="桁区切り 4" xfId="41"/>
    <cellStyle name="標準" xfId="0" builtinId="0"/>
    <cellStyle name="標準 2" xfId="42"/>
    <cellStyle name="標準 2 2" xfId="43"/>
    <cellStyle name="標準 2 2 2" xfId="44"/>
    <cellStyle name="標準 2 3" xfId="45"/>
    <cellStyle name="標準 3" xfId="46"/>
    <cellStyle name="標準 3 2" xfId="47"/>
    <cellStyle name="標準 3 2 2" xfId="48"/>
    <cellStyle name="標準 3 3" xfId="49"/>
    <cellStyle name="標準 3_【編集済】一覧表" xfId="50"/>
    <cellStyle name="標準 4" xfId="51"/>
    <cellStyle name="標準_21tokuyo2501" xfId="52"/>
    <cellStyle name="標準_【編集済】一覧表" xfId="53"/>
    <cellStyle name="標準_介護老人福祉施設（加算届）" xfId="54"/>
    <cellStyle name="標準_特定施設（加算届）" xfId="55"/>
    <cellStyle name="標準_訪問介護（加算届）" xfId="56"/>
    <cellStyle name="標準_通所介護（加算届）" xfId="57"/>
    <cellStyle name="標準_通所介護（加算届） 2" xfId="58"/>
    <cellStyle name="良い" xfId="59" builtinId="26" customBuiltin="1"/>
    <cellStyle name="見出し 1" xfId="60" builtinId="16" customBuiltin="1"/>
    <cellStyle name="見出し 2" xfId="61" builtinId="17" customBuiltin="1"/>
    <cellStyle name="見出し 3" xfId="62" builtinId="18" customBuiltin="1"/>
    <cellStyle name="見出し 4" xfId="63" builtinId="19" customBuiltin="1"/>
    <cellStyle name="計算" xfId="64" builtinId="22" customBuiltin="1"/>
    <cellStyle name="説明文" xfId="65" builtinId="53" customBuiltin="1"/>
    <cellStyle name="警告文" xfId="66" builtinId="11" customBuiltin="1"/>
    <cellStyle name="集計" xfId="67" builtinId="25" customBuiltin="1"/>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24" Type="http://schemas.openxmlformats.org/officeDocument/2006/relationships/externalLink" Target="externalLinks/externalLink3.xml" /><Relationship Id="rId25" Type="http://schemas.openxmlformats.org/officeDocument/2006/relationships/externalLink" Target="externalLinks/externalLink4.xml" /><Relationship Id="rId26" Type="http://schemas.openxmlformats.org/officeDocument/2006/relationships/externalLink" Target="externalLinks/externalLink5.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180340</xdr:rowOff>
    </xdr:from>
    <xdr:to xmlns:xdr="http://schemas.openxmlformats.org/drawingml/2006/spreadsheetDrawing">
      <xdr:col>25</xdr:col>
      <xdr:colOff>201295</xdr:colOff>
      <xdr:row>38</xdr:row>
      <xdr:rowOff>10160</xdr:rowOff>
    </xdr:to>
    <xdr:sp macro="" textlink="">
      <xdr:nvSpPr>
        <xdr:cNvPr id="2" name="右矢印 1"/>
        <xdr:cNvSpPr/>
      </xdr:nvSpPr>
      <xdr:spPr>
        <a:xfrm>
          <a:off x="7087870" y="984758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226695</xdr:colOff>
      <xdr:row>62</xdr:row>
      <xdr:rowOff>194945</xdr:rowOff>
    </xdr:to>
    <xdr:sp macro="" textlink="">
      <xdr:nvSpPr>
        <xdr:cNvPr id="3" name="右矢印 2"/>
        <xdr:cNvSpPr/>
      </xdr:nvSpPr>
      <xdr:spPr>
        <a:xfrm>
          <a:off x="5932170" y="1653222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106045</xdr:colOff>
      <xdr:row>34</xdr:row>
      <xdr:rowOff>180340</xdr:rowOff>
    </xdr:from>
    <xdr:to xmlns:xdr="http://schemas.openxmlformats.org/drawingml/2006/spreadsheetDrawing">
      <xdr:col>25</xdr:col>
      <xdr:colOff>201295</xdr:colOff>
      <xdr:row>38</xdr:row>
      <xdr:rowOff>10160</xdr:rowOff>
    </xdr:to>
    <xdr:sp macro="" textlink="">
      <xdr:nvSpPr>
        <xdr:cNvPr id="4" name="右矢印 3"/>
        <xdr:cNvSpPr/>
      </xdr:nvSpPr>
      <xdr:spPr>
        <a:xfrm>
          <a:off x="7087870" y="984758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226695</xdr:colOff>
      <xdr:row>62</xdr:row>
      <xdr:rowOff>194945</xdr:rowOff>
    </xdr:to>
    <xdr:sp macro="" textlink="">
      <xdr:nvSpPr>
        <xdr:cNvPr id="5" name="右矢印 4"/>
        <xdr:cNvSpPr/>
      </xdr:nvSpPr>
      <xdr:spPr>
        <a:xfrm>
          <a:off x="5932170" y="1653222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101600</xdr:colOff>
      <xdr:row>34</xdr:row>
      <xdr:rowOff>174625</xdr:rowOff>
    </xdr:from>
    <xdr:to xmlns:xdr="http://schemas.openxmlformats.org/drawingml/2006/spreadsheetDrawing">
      <xdr:col>25</xdr:col>
      <xdr:colOff>203200</xdr:colOff>
      <xdr:row>38</xdr:row>
      <xdr:rowOff>9525</xdr:rowOff>
    </xdr:to>
    <xdr:sp macro="" textlink="">
      <xdr:nvSpPr>
        <xdr:cNvPr id="6" name="右矢印 5"/>
        <xdr:cNvSpPr>
          <a:spLocks noChangeArrowheads="1"/>
        </xdr:cNvSpPr>
      </xdr:nvSpPr>
      <xdr:spPr>
        <a:xfrm>
          <a:off x="7083425" y="9841865"/>
          <a:ext cx="396875" cy="825500"/>
        </a:xfrm>
        <a:prstGeom prst="rightArrow">
          <a:avLst>
            <a:gd name="adj1" fmla="val 50000"/>
            <a:gd name="adj2" fmla="val 50000"/>
          </a:avLst>
        </a:prstGeom>
        <a:solidFill>
          <a:srgbClr val="A6A6A6"/>
        </a:solidFill>
        <a:ln>
          <a:noFill/>
        </a:ln>
      </xdr:spPr>
    </xdr:sp>
    <xdr:clientData/>
  </xdr:twoCellAnchor>
  <xdr:twoCellAnchor>
    <xdr:from xmlns:xdr="http://schemas.openxmlformats.org/drawingml/2006/spreadsheetDrawing">
      <xdr:col>20</xdr:col>
      <xdr:colOff>129540</xdr:colOff>
      <xdr:row>59</xdr:row>
      <xdr:rowOff>92075</xdr:rowOff>
    </xdr:from>
    <xdr:to xmlns:xdr="http://schemas.openxmlformats.org/drawingml/2006/spreadsheetDrawing">
      <xdr:col>21</xdr:col>
      <xdr:colOff>231140</xdr:colOff>
      <xdr:row>62</xdr:row>
      <xdr:rowOff>193040</xdr:rowOff>
    </xdr:to>
    <xdr:sp macro="" textlink="">
      <xdr:nvSpPr>
        <xdr:cNvPr id="7" name="右矢印 6"/>
        <xdr:cNvSpPr>
          <a:spLocks noChangeArrowheads="1"/>
        </xdr:cNvSpPr>
      </xdr:nvSpPr>
      <xdr:spPr>
        <a:xfrm>
          <a:off x="5930265" y="16534765"/>
          <a:ext cx="396875" cy="843915"/>
        </a:xfrm>
        <a:prstGeom prst="rightArrow">
          <a:avLst>
            <a:gd name="adj1" fmla="val 50000"/>
            <a:gd name="adj2" fmla="val 50000"/>
          </a:avLst>
        </a:prstGeom>
        <a:solidFill>
          <a:srgbClr val="A6A6A6"/>
        </a:solid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44</xdr:row>
      <xdr:rowOff>0</xdr:rowOff>
    </xdr:from>
    <xdr:to xmlns:xdr="http://schemas.openxmlformats.org/drawingml/2006/spreadsheetDrawing">
      <xdr:col>22</xdr:col>
      <xdr:colOff>3465195</xdr:colOff>
      <xdr:row>55</xdr:row>
      <xdr:rowOff>212725</xdr:rowOff>
    </xdr:to>
    <xdr:sp macro="" textlink="">
      <xdr:nvSpPr>
        <xdr:cNvPr id="2" name="正方形/長方形 1"/>
        <xdr:cNvSpPr/>
      </xdr:nvSpPr>
      <xdr:spPr>
        <a:xfrm>
          <a:off x="552450" y="10477500"/>
          <a:ext cx="19190970" cy="2832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2" name="正方形/長方形 1"/>
        <xdr:cNvSpPr/>
      </xdr:nvSpPr>
      <xdr:spPr>
        <a:xfrm>
          <a:off x="0" y="488315"/>
          <a:ext cx="1356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14605</xdr:colOff>
      <xdr:row>43</xdr:row>
      <xdr:rowOff>0</xdr:rowOff>
    </xdr:from>
    <xdr:to xmlns:xdr="http://schemas.openxmlformats.org/drawingml/2006/spreadsheetDrawing">
      <xdr:col>22</xdr:col>
      <xdr:colOff>3489960</xdr:colOff>
      <xdr:row>54</xdr:row>
      <xdr:rowOff>182880</xdr:rowOff>
    </xdr:to>
    <xdr:sp macro="" textlink="">
      <xdr:nvSpPr>
        <xdr:cNvPr id="2" name="正方形/長方形 1"/>
        <xdr:cNvSpPr/>
      </xdr:nvSpPr>
      <xdr:spPr>
        <a:xfrm>
          <a:off x="624205" y="10239375"/>
          <a:ext cx="19143980" cy="28022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381635</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92518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98425</xdr:colOff>
      <xdr:row>69</xdr:row>
      <xdr:rowOff>12700</xdr:rowOff>
    </xdr:from>
    <xdr:to xmlns:xdr="http://schemas.openxmlformats.org/drawingml/2006/spreadsheetDrawing">
      <xdr:col>14</xdr:col>
      <xdr:colOff>584200</xdr:colOff>
      <xdr:row>76</xdr:row>
      <xdr:rowOff>63500</xdr:rowOff>
    </xdr:to>
    <xdr:sp macro="" textlink="">
      <xdr:nvSpPr>
        <xdr:cNvPr id="3" name="正方形/長方形 2"/>
        <xdr:cNvSpPr/>
      </xdr:nvSpPr>
      <xdr:spPr>
        <a:xfrm>
          <a:off x="260350" y="15776575"/>
          <a:ext cx="13487400" cy="1298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35469;&#12487;&#1245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12304;&#28168;&#12305;06_&#36890;&#25152;&#20171;&#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35469;&#30693;&#30151;&#23550;&#24540;&#22411;&#36890;&#25152;&#20171;&#3570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チェック表"/>
      <sheetName val="別紙1-3-2"/>
      <sheetName val="備考（1－3）"/>
      <sheetName val="別紙3－2"/>
      <sheetName val="別紙５－２"/>
      <sheetName val="別紙８"/>
      <sheetName val="別紙９"/>
      <sheetName val="別紙38"/>
      <sheetName val="別紙14－3"/>
      <sheetName val="参考様式２"/>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8"/>
      <sheetData sheetId="1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0"/>
      <sheetData sheetId="21">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１(通所) "/>
      <sheetName val="別紙１（予防・生活支援）"/>
      <sheetName val="別紙１－１（通所）別紙１－４（介護予防）"/>
      <sheetName val="別紙１－４（生活支援）"/>
      <sheetName val="備考（1）"/>
      <sheetName val="別紙２"/>
      <sheetName val="別紙５"/>
      <sheetName val="別紙５-B"/>
      <sheetName val="別紙５-B（記入例）"/>
      <sheetName val="別紙14－3"/>
      <sheetName val="別紙21"/>
      <sheetName val="別紙22"/>
      <sheetName val="別紙22－2"/>
      <sheetName val="別紙23"/>
      <sheetName val="別紙23－2"/>
      <sheetName val="別紙38"/>
      <sheetName val="参考様式１"/>
      <sheetName val="参考様式２"/>
      <sheetName val="参考様式７-1"/>
      <sheetName val="参考様式７-２"/>
      <sheetName val="参考様式７-３"/>
      <sheetName val="参考様式７-４"/>
      <sheetName val="標準様式１（1枚版）"/>
      <sheetName val="標準様式１（100名）"/>
      <sheetName val="標準様式１シフト記号表（勤務時間帯）"/>
      <sheetName val="標準様式１【記載例】シフト記号表（勤務時間帯）"/>
      <sheetName val="標準様式１【記載例】通所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6"/>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７"/>
      <sheetName val="別紙８"/>
      <sheetName val="参考様式1"/>
      <sheetName val="参考様式2"/>
      <sheetName val="参考様式3-１"/>
      <sheetName val="参考様式3-２"/>
      <sheetName val="参考様式3-３"/>
      <sheetName val="参考様式3-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9"/>
      <sheetData sheetId="2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4.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E51" sqref="E51:L51"/>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2</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640</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715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716</v>
      </c>
      <c r="AH6" s="4"/>
      <c r="AI6" s="98" t="s">
        <v>717</v>
      </c>
      <c r="AJ6" s="4"/>
      <c r="AK6" s="98" t="s">
        <v>424</v>
      </c>
      <c r="AL6" s="4"/>
      <c r="AM6" s="98" t="s">
        <v>718</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712</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4</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345</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595</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11</v>
      </c>
      <c r="C13" s="20" t="s">
        <v>691</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720</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692</v>
      </c>
      <c r="D15" s="14"/>
      <c r="E15" s="14"/>
      <c r="F15" s="14"/>
      <c r="G15" s="14"/>
      <c r="H15" s="14"/>
      <c r="I15" s="14"/>
      <c r="J15" s="14"/>
      <c r="K15" s="14"/>
      <c r="L15" s="44" t="s">
        <v>641</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722</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723</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724</v>
      </c>
      <c r="D18" s="14"/>
      <c r="E18" s="14"/>
      <c r="F18" s="14"/>
      <c r="G18" s="14"/>
      <c r="H18" s="14"/>
      <c r="I18" s="14"/>
      <c r="J18" s="14"/>
      <c r="K18" s="14"/>
      <c r="L18" s="15" t="s">
        <v>13</v>
      </c>
      <c r="M18" s="15"/>
      <c r="N18" s="15"/>
      <c r="O18" s="15"/>
      <c r="P18" s="15"/>
      <c r="Q18" s="67"/>
      <c r="R18" s="67"/>
      <c r="S18" s="67"/>
      <c r="T18" s="67"/>
      <c r="U18" s="67"/>
      <c r="V18" s="67"/>
      <c r="W18" s="67"/>
      <c r="X18" s="67"/>
      <c r="Y18" s="67"/>
      <c r="Z18" s="67"/>
      <c r="AA18" s="81" t="s">
        <v>725</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726</v>
      </c>
      <c r="D19" s="12"/>
      <c r="E19" s="12"/>
      <c r="F19" s="12"/>
      <c r="G19" s="12"/>
      <c r="H19" s="12"/>
      <c r="I19" s="12"/>
      <c r="J19" s="12"/>
      <c r="K19" s="12"/>
      <c r="L19" s="47"/>
      <c r="M19" s="47"/>
      <c r="N19" s="47"/>
      <c r="O19" s="47"/>
      <c r="P19" s="47"/>
      <c r="Q19" s="47"/>
      <c r="R19" s="47"/>
      <c r="S19" s="47"/>
      <c r="T19" s="47"/>
      <c r="U19" s="15" t="s">
        <v>693</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7</v>
      </c>
      <c r="D20" s="22"/>
      <c r="E20" s="22"/>
      <c r="F20" s="22"/>
      <c r="G20" s="22"/>
      <c r="H20" s="22"/>
      <c r="I20" s="22"/>
      <c r="J20" s="22"/>
      <c r="K20" s="22"/>
      <c r="L20" s="15" t="s">
        <v>20</v>
      </c>
      <c r="M20" s="15"/>
      <c r="N20" s="15"/>
      <c r="O20" s="15"/>
      <c r="P20" s="15"/>
      <c r="Q20" s="67"/>
      <c r="R20" s="67"/>
      <c r="S20" s="67"/>
      <c r="T20" s="67"/>
      <c r="U20" s="67"/>
      <c r="V20" s="67"/>
      <c r="W20" s="67"/>
      <c r="X20" s="67"/>
      <c r="Y20" s="67"/>
      <c r="Z20" s="67"/>
      <c r="AA20" s="82" t="s">
        <v>18</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22</v>
      </c>
      <c r="D21" s="23"/>
      <c r="E21" s="23"/>
      <c r="F21" s="23"/>
      <c r="G21" s="23"/>
      <c r="H21" s="23"/>
      <c r="I21" s="23"/>
      <c r="J21" s="23"/>
      <c r="K21" s="23"/>
      <c r="L21" s="44" t="s">
        <v>641</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722</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419</v>
      </c>
      <c r="C24" s="23" t="s">
        <v>691</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541</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518</v>
      </c>
      <c r="D26" s="14"/>
      <c r="E26" s="14"/>
      <c r="F26" s="14"/>
      <c r="G26" s="14"/>
      <c r="H26" s="14"/>
      <c r="I26" s="14"/>
      <c r="J26" s="14"/>
      <c r="K26" s="14"/>
      <c r="L26" s="44" t="s">
        <v>641</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722</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724</v>
      </c>
      <c r="D29" s="14"/>
      <c r="E29" s="14"/>
      <c r="F29" s="14"/>
      <c r="G29" s="14"/>
      <c r="H29" s="14"/>
      <c r="I29" s="14"/>
      <c r="J29" s="14"/>
      <c r="K29" s="14"/>
      <c r="L29" s="15" t="s">
        <v>13</v>
      </c>
      <c r="M29" s="15"/>
      <c r="N29" s="15"/>
      <c r="O29" s="15"/>
      <c r="P29" s="15"/>
      <c r="Q29" s="67"/>
      <c r="R29" s="67"/>
      <c r="S29" s="67"/>
      <c r="T29" s="67"/>
      <c r="U29" s="67"/>
      <c r="V29" s="67"/>
      <c r="W29" s="67"/>
      <c r="X29" s="67"/>
      <c r="Y29" s="67"/>
      <c r="Z29" s="67"/>
      <c r="AA29" s="81" t="s">
        <v>725</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644</v>
      </c>
      <c r="D30" s="25"/>
      <c r="E30" s="25"/>
      <c r="F30" s="25"/>
      <c r="G30" s="25"/>
      <c r="H30" s="25"/>
      <c r="I30" s="25"/>
      <c r="J30" s="25"/>
      <c r="K30" s="25"/>
      <c r="L30" s="44" t="s">
        <v>641</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722</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724</v>
      </c>
      <c r="D33" s="14"/>
      <c r="E33" s="14"/>
      <c r="F33" s="14"/>
      <c r="G33" s="14"/>
      <c r="H33" s="14"/>
      <c r="I33" s="14"/>
      <c r="J33" s="14"/>
      <c r="K33" s="14"/>
      <c r="L33" s="15" t="s">
        <v>13</v>
      </c>
      <c r="M33" s="15"/>
      <c r="N33" s="15"/>
      <c r="O33" s="15"/>
      <c r="P33" s="15"/>
      <c r="Q33" s="67"/>
      <c r="R33" s="67"/>
      <c r="S33" s="67"/>
      <c r="T33" s="67"/>
      <c r="U33" s="67"/>
      <c r="V33" s="67"/>
      <c r="W33" s="67"/>
      <c r="X33" s="67"/>
      <c r="Y33" s="67"/>
      <c r="Z33" s="67"/>
      <c r="AA33" s="81" t="s">
        <v>725</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15</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29</v>
      </c>
      <c r="D35" s="14"/>
      <c r="E35" s="14"/>
      <c r="F35" s="14"/>
      <c r="G35" s="14"/>
      <c r="H35" s="14"/>
      <c r="I35" s="14"/>
      <c r="J35" s="14"/>
      <c r="K35" s="14"/>
      <c r="L35" s="44" t="s">
        <v>641</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722</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727</v>
      </c>
      <c r="C38" s="20" t="s">
        <v>728</v>
      </c>
      <c r="D38" s="20"/>
      <c r="E38" s="20"/>
      <c r="F38" s="20"/>
      <c r="G38" s="20"/>
      <c r="H38" s="20"/>
      <c r="I38" s="20"/>
      <c r="J38" s="20"/>
      <c r="K38" s="20"/>
      <c r="L38" s="20"/>
      <c r="M38" s="55" t="s">
        <v>609</v>
      </c>
      <c r="N38" s="55"/>
      <c r="O38" s="61" t="s">
        <v>592</v>
      </c>
      <c r="P38" s="61"/>
      <c r="Q38" s="61"/>
      <c r="R38" s="69" t="s">
        <v>694</v>
      </c>
      <c r="S38" s="69"/>
      <c r="T38" s="69"/>
      <c r="U38" s="69"/>
      <c r="V38" s="69"/>
      <c r="W38" s="69"/>
      <c r="X38" s="69"/>
      <c r="Y38" s="69"/>
      <c r="Z38" s="61" t="s">
        <v>638</v>
      </c>
      <c r="AA38" s="61"/>
      <c r="AB38" s="61"/>
      <c r="AC38" s="61"/>
      <c r="AD38" s="86" t="s">
        <v>656</v>
      </c>
      <c r="AE38" s="86"/>
      <c r="AF38" s="86"/>
      <c r="AG38" s="86"/>
      <c r="AH38" s="94" t="s">
        <v>729</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730</v>
      </c>
      <c r="P39" s="62"/>
      <c r="Q39" s="62"/>
      <c r="R39" s="69"/>
      <c r="S39" s="69"/>
      <c r="T39" s="69"/>
      <c r="U39" s="69"/>
      <c r="V39" s="69"/>
      <c r="W39" s="69"/>
      <c r="X39" s="69"/>
      <c r="Y39" s="69"/>
      <c r="Z39" s="62" t="s">
        <v>730</v>
      </c>
      <c r="AA39" s="62"/>
      <c r="AB39" s="62"/>
      <c r="AC39" s="62"/>
      <c r="AD39" s="87" t="s">
        <v>731</v>
      </c>
      <c r="AE39" s="87"/>
      <c r="AF39" s="87"/>
      <c r="AG39" s="87"/>
      <c r="AH39" s="95" t="s">
        <v>696</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732</v>
      </c>
      <c r="D40" s="30"/>
      <c r="E40" s="33" t="s">
        <v>327</v>
      </c>
      <c r="F40" s="33"/>
      <c r="G40" s="33"/>
      <c r="H40" s="33"/>
      <c r="I40" s="33"/>
      <c r="J40" s="33"/>
      <c r="K40" s="33"/>
      <c r="L40" s="33"/>
      <c r="M40" s="56"/>
      <c r="N40" s="56"/>
      <c r="O40" s="51"/>
      <c r="P40" s="51"/>
      <c r="Q40" s="51"/>
      <c r="R40" s="70" t="s">
        <v>733</v>
      </c>
      <c r="S40" s="70"/>
      <c r="T40" s="70"/>
      <c r="U40" s="70"/>
      <c r="V40" s="70"/>
      <c r="W40" s="70"/>
      <c r="X40" s="70"/>
      <c r="Y40" s="70"/>
      <c r="Z40" s="70"/>
      <c r="AA40" s="70"/>
      <c r="AB40" s="70"/>
      <c r="AC40" s="70"/>
      <c r="AD40" s="70"/>
      <c r="AE40" s="70"/>
      <c r="AF40" s="70"/>
      <c r="AG40" s="70"/>
      <c r="AH40" s="70" t="s">
        <v>158</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734</v>
      </c>
      <c r="F41" s="33"/>
      <c r="G41" s="33"/>
      <c r="H41" s="33"/>
      <c r="I41" s="33"/>
      <c r="J41" s="33"/>
      <c r="K41" s="33"/>
      <c r="L41" s="33"/>
      <c r="M41" s="56"/>
      <c r="N41" s="56"/>
      <c r="O41" s="51"/>
      <c r="P41" s="51"/>
      <c r="Q41" s="51"/>
      <c r="R41" s="70" t="s">
        <v>733</v>
      </c>
      <c r="S41" s="70"/>
      <c r="T41" s="70"/>
      <c r="U41" s="70"/>
      <c r="V41" s="70"/>
      <c r="W41" s="70"/>
      <c r="X41" s="70"/>
      <c r="Y41" s="70"/>
      <c r="Z41" s="70"/>
      <c r="AA41" s="70"/>
      <c r="AB41" s="70"/>
      <c r="AC41" s="70"/>
      <c r="AD41" s="70"/>
      <c r="AE41" s="70"/>
      <c r="AF41" s="70"/>
      <c r="AG41" s="70"/>
      <c r="AH41" s="70" t="s">
        <v>158</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623</v>
      </c>
      <c r="F42" s="33"/>
      <c r="G42" s="33"/>
      <c r="H42" s="33"/>
      <c r="I42" s="33"/>
      <c r="J42" s="33"/>
      <c r="K42" s="33"/>
      <c r="L42" s="33"/>
      <c r="M42" s="56"/>
      <c r="N42" s="56"/>
      <c r="O42" s="51"/>
      <c r="P42" s="51"/>
      <c r="Q42" s="51"/>
      <c r="R42" s="70" t="s">
        <v>733</v>
      </c>
      <c r="S42" s="70"/>
      <c r="T42" s="70"/>
      <c r="U42" s="70"/>
      <c r="V42" s="70"/>
      <c r="W42" s="70"/>
      <c r="X42" s="70"/>
      <c r="Y42" s="70"/>
      <c r="Z42" s="70"/>
      <c r="AA42" s="70"/>
      <c r="AB42" s="70"/>
      <c r="AC42" s="70"/>
      <c r="AD42" s="70"/>
      <c r="AE42" s="70"/>
      <c r="AF42" s="70"/>
      <c r="AG42" s="70"/>
      <c r="AH42" s="70" t="s">
        <v>158</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555</v>
      </c>
      <c r="F43" s="33"/>
      <c r="G43" s="33"/>
      <c r="H43" s="33"/>
      <c r="I43" s="33"/>
      <c r="J43" s="33"/>
      <c r="K43" s="33"/>
      <c r="L43" s="33"/>
      <c r="M43" s="56"/>
      <c r="N43" s="56"/>
      <c r="O43" s="51"/>
      <c r="P43" s="51"/>
      <c r="Q43" s="51"/>
      <c r="R43" s="70" t="s">
        <v>733</v>
      </c>
      <c r="S43" s="70"/>
      <c r="T43" s="70"/>
      <c r="U43" s="70"/>
      <c r="V43" s="70"/>
      <c r="W43" s="70"/>
      <c r="X43" s="70"/>
      <c r="Y43" s="70"/>
      <c r="Z43" s="70"/>
      <c r="AA43" s="70"/>
      <c r="AB43" s="70"/>
      <c r="AC43" s="70"/>
      <c r="AD43" s="70"/>
      <c r="AE43" s="70"/>
      <c r="AF43" s="70"/>
      <c r="AG43" s="70"/>
      <c r="AH43" s="70" t="s">
        <v>158</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480</v>
      </c>
      <c r="F44" s="33"/>
      <c r="G44" s="33"/>
      <c r="H44" s="33"/>
      <c r="I44" s="33"/>
      <c r="J44" s="33"/>
      <c r="K44" s="33"/>
      <c r="L44" s="33"/>
      <c r="M44" s="56"/>
      <c r="N44" s="56"/>
      <c r="O44" s="51"/>
      <c r="P44" s="51"/>
      <c r="Q44" s="51"/>
      <c r="R44" s="70" t="s">
        <v>733</v>
      </c>
      <c r="S44" s="70"/>
      <c r="T44" s="70"/>
      <c r="U44" s="70"/>
      <c r="V44" s="70"/>
      <c r="W44" s="70"/>
      <c r="X44" s="70"/>
      <c r="Y44" s="70"/>
      <c r="Z44" s="70"/>
      <c r="AA44" s="70"/>
      <c r="AB44" s="70"/>
      <c r="AC44" s="70"/>
      <c r="AD44" s="70"/>
      <c r="AE44" s="70"/>
      <c r="AF44" s="70"/>
      <c r="AG44" s="70"/>
      <c r="AH44" s="70" t="s">
        <v>158</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735</v>
      </c>
      <c r="F45" s="34"/>
      <c r="G45" s="34"/>
      <c r="H45" s="34"/>
      <c r="I45" s="34"/>
      <c r="J45" s="34"/>
      <c r="K45" s="34"/>
      <c r="L45" s="34"/>
      <c r="M45" s="56"/>
      <c r="N45" s="56"/>
      <c r="O45" s="51"/>
      <c r="P45" s="51"/>
      <c r="Q45" s="51"/>
      <c r="R45" s="70" t="s">
        <v>733</v>
      </c>
      <c r="S45" s="70"/>
      <c r="T45" s="70"/>
      <c r="U45" s="70"/>
      <c r="V45" s="70"/>
      <c r="W45" s="70"/>
      <c r="X45" s="70"/>
      <c r="Y45" s="70"/>
      <c r="Z45" s="70"/>
      <c r="AA45" s="70"/>
      <c r="AB45" s="70"/>
      <c r="AC45" s="70"/>
      <c r="AD45" s="70"/>
      <c r="AE45" s="70"/>
      <c r="AF45" s="70"/>
      <c r="AG45" s="70"/>
      <c r="AH45" s="70" t="s">
        <v>158</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276</v>
      </c>
      <c r="F46" s="34"/>
      <c r="G46" s="34"/>
      <c r="H46" s="34"/>
      <c r="I46" s="34"/>
      <c r="J46" s="34"/>
      <c r="K46" s="34"/>
      <c r="L46" s="34"/>
      <c r="M46" s="56"/>
      <c r="N46" s="56"/>
      <c r="O46" s="51"/>
      <c r="P46" s="51"/>
      <c r="Q46" s="51"/>
      <c r="R46" s="70" t="s">
        <v>733</v>
      </c>
      <c r="S46" s="70"/>
      <c r="T46" s="70"/>
      <c r="U46" s="70"/>
      <c r="V46" s="70"/>
      <c r="W46" s="70"/>
      <c r="X46" s="70"/>
      <c r="Y46" s="70"/>
      <c r="Z46" s="70"/>
      <c r="AA46" s="70"/>
      <c r="AB46" s="70"/>
      <c r="AC46" s="70"/>
      <c r="AD46" s="70"/>
      <c r="AE46" s="70"/>
      <c r="AF46" s="70"/>
      <c r="AG46" s="70"/>
      <c r="AH46" s="70" t="s">
        <v>158</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73</v>
      </c>
      <c r="F47" s="34"/>
      <c r="G47" s="34"/>
      <c r="H47" s="34"/>
      <c r="I47" s="34"/>
      <c r="J47" s="34"/>
      <c r="K47" s="34"/>
      <c r="L47" s="34"/>
      <c r="M47" s="56"/>
      <c r="N47" s="56"/>
      <c r="O47" s="51"/>
      <c r="P47" s="51"/>
      <c r="Q47" s="51"/>
      <c r="R47" s="70" t="s">
        <v>733</v>
      </c>
      <c r="S47" s="70"/>
      <c r="T47" s="70"/>
      <c r="U47" s="70"/>
      <c r="V47" s="70"/>
      <c r="W47" s="70"/>
      <c r="X47" s="70"/>
      <c r="Y47" s="70"/>
      <c r="Z47" s="70"/>
      <c r="AA47" s="70"/>
      <c r="AB47" s="70"/>
      <c r="AC47" s="70"/>
      <c r="AD47" s="70"/>
      <c r="AE47" s="70"/>
      <c r="AF47" s="70"/>
      <c r="AG47" s="70"/>
      <c r="AH47" s="96" t="s">
        <v>158</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241</v>
      </c>
      <c r="F48" s="35"/>
      <c r="G48" s="35"/>
      <c r="H48" s="35"/>
      <c r="I48" s="35"/>
      <c r="J48" s="35"/>
      <c r="K48" s="35"/>
      <c r="L48" s="35"/>
      <c r="M48" s="56"/>
      <c r="N48" s="56"/>
      <c r="O48" s="51"/>
      <c r="P48" s="51"/>
      <c r="Q48" s="51"/>
      <c r="R48" s="70" t="s">
        <v>733</v>
      </c>
      <c r="S48" s="70"/>
      <c r="T48" s="70"/>
      <c r="U48" s="70"/>
      <c r="V48" s="70"/>
      <c r="W48" s="70"/>
      <c r="X48" s="70"/>
      <c r="Y48" s="70"/>
      <c r="Z48" s="70"/>
      <c r="AA48" s="70"/>
      <c r="AB48" s="70"/>
      <c r="AC48" s="70"/>
      <c r="AD48" s="70"/>
      <c r="AE48" s="70"/>
      <c r="AF48" s="70"/>
      <c r="AG48" s="70"/>
      <c r="AH48" s="96" t="s">
        <v>158</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19</v>
      </c>
      <c r="F49" s="36"/>
      <c r="G49" s="36"/>
      <c r="H49" s="36"/>
      <c r="I49" s="36"/>
      <c r="J49" s="36"/>
      <c r="K49" s="36"/>
      <c r="L49" s="36"/>
      <c r="M49" s="57"/>
      <c r="N49" s="57"/>
      <c r="O49" s="63"/>
      <c r="P49" s="63"/>
      <c r="Q49" s="63"/>
      <c r="R49" s="71" t="s">
        <v>733</v>
      </c>
      <c r="S49" s="71"/>
      <c r="T49" s="71"/>
      <c r="U49" s="71"/>
      <c r="V49" s="71"/>
      <c r="W49" s="71"/>
      <c r="X49" s="71"/>
      <c r="Y49" s="71"/>
      <c r="Z49" s="71"/>
      <c r="AA49" s="71"/>
      <c r="AB49" s="71"/>
      <c r="AC49" s="71"/>
      <c r="AD49" s="71"/>
      <c r="AE49" s="71"/>
      <c r="AF49" s="71"/>
      <c r="AG49" s="71"/>
      <c r="AH49" s="96" t="s">
        <v>158</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604</v>
      </c>
      <c r="F50" s="37"/>
      <c r="G50" s="37"/>
      <c r="H50" s="37"/>
      <c r="I50" s="37"/>
      <c r="J50" s="37"/>
      <c r="K50" s="37"/>
      <c r="L50" s="37"/>
      <c r="M50" s="58"/>
      <c r="N50" s="58"/>
      <c r="O50" s="64"/>
      <c r="P50" s="64"/>
      <c r="Q50" s="64"/>
      <c r="R50" s="71" t="s">
        <v>733</v>
      </c>
      <c r="S50" s="71"/>
      <c r="T50" s="71"/>
      <c r="U50" s="71"/>
      <c r="V50" s="71"/>
      <c r="W50" s="71"/>
      <c r="X50" s="71"/>
      <c r="Y50" s="71"/>
      <c r="Z50" s="72"/>
      <c r="AA50" s="72"/>
      <c r="AB50" s="72"/>
      <c r="AC50" s="72"/>
      <c r="AD50" s="72"/>
      <c r="AE50" s="72"/>
      <c r="AF50" s="72"/>
      <c r="AG50" s="72"/>
      <c r="AH50" s="72" t="s">
        <v>158</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737</v>
      </c>
      <c r="F51" s="34"/>
      <c r="G51" s="34"/>
      <c r="H51" s="34"/>
      <c r="I51" s="34"/>
      <c r="J51" s="34"/>
      <c r="K51" s="34"/>
      <c r="L51" s="34"/>
      <c r="M51" s="56"/>
      <c r="N51" s="56"/>
      <c r="O51" s="51"/>
      <c r="P51" s="51"/>
      <c r="Q51" s="51"/>
      <c r="R51" s="72" t="s">
        <v>733</v>
      </c>
      <c r="S51" s="72"/>
      <c r="T51" s="72"/>
      <c r="U51" s="72"/>
      <c r="V51" s="72"/>
      <c r="W51" s="72"/>
      <c r="X51" s="72"/>
      <c r="Y51" s="72"/>
      <c r="Z51" s="70"/>
      <c r="AA51" s="70"/>
      <c r="AB51" s="70"/>
      <c r="AC51" s="70"/>
      <c r="AD51" s="70"/>
      <c r="AE51" s="70"/>
      <c r="AF51" s="70"/>
      <c r="AG51" s="70"/>
      <c r="AH51" s="70" t="s">
        <v>158</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367</v>
      </c>
      <c r="F52" s="34"/>
      <c r="G52" s="34"/>
      <c r="H52" s="34"/>
      <c r="I52" s="34"/>
      <c r="J52" s="34"/>
      <c r="K52" s="34"/>
      <c r="L52" s="34"/>
      <c r="M52" s="56"/>
      <c r="N52" s="56"/>
      <c r="O52" s="51"/>
      <c r="P52" s="51"/>
      <c r="Q52" s="51"/>
      <c r="R52" s="72" t="s">
        <v>733</v>
      </c>
      <c r="S52" s="72"/>
      <c r="T52" s="72"/>
      <c r="U52" s="72"/>
      <c r="V52" s="72"/>
      <c r="W52" s="72"/>
      <c r="X52" s="72"/>
      <c r="Y52" s="72"/>
      <c r="Z52" s="70"/>
      <c r="AA52" s="70"/>
      <c r="AB52" s="70"/>
      <c r="AC52" s="70"/>
      <c r="AD52" s="70"/>
      <c r="AE52" s="70"/>
      <c r="AF52" s="70"/>
      <c r="AG52" s="70"/>
      <c r="AH52" s="70" t="s">
        <v>158</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738</v>
      </c>
      <c r="D53" s="22"/>
      <c r="E53" s="22"/>
      <c r="F53" s="22"/>
      <c r="G53" s="22"/>
      <c r="H53" s="22"/>
      <c r="I53" s="22"/>
      <c r="J53" s="22"/>
      <c r="K53" s="22"/>
      <c r="L53" s="22"/>
      <c r="M53" s="56"/>
      <c r="N53" s="56"/>
      <c r="O53" s="51"/>
      <c r="P53" s="51"/>
      <c r="Q53" s="51"/>
      <c r="R53" s="72" t="s">
        <v>733</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762</v>
      </c>
      <c r="D54" s="22"/>
      <c r="E54" s="22"/>
      <c r="F54" s="22"/>
      <c r="G54" s="22"/>
      <c r="H54" s="22"/>
      <c r="I54" s="22"/>
      <c r="J54" s="22"/>
      <c r="K54" s="22"/>
      <c r="L54" s="22"/>
      <c r="M54" s="56"/>
      <c r="N54" s="56"/>
      <c r="O54" s="51"/>
      <c r="P54" s="51"/>
      <c r="Q54" s="51"/>
      <c r="R54" s="72" t="s">
        <v>733</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739</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740</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33</v>
      </c>
      <c r="C57" s="14"/>
      <c r="D57" s="14"/>
      <c r="E57" s="14"/>
      <c r="F57" s="14"/>
      <c r="G57" s="14"/>
      <c r="H57" s="14"/>
      <c r="I57" s="14"/>
      <c r="J57" s="14"/>
      <c r="K57" s="14"/>
      <c r="L57" s="52"/>
      <c r="M57" s="59"/>
      <c r="N57" s="59"/>
      <c r="O57" s="59"/>
      <c r="P57" s="59"/>
      <c r="Q57" s="59"/>
      <c r="R57" s="73"/>
      <c r="S57" s="73"/>
      <c r="T57" s="73"/>
      <c r="U57" s="75"/>
      <c r="V57" s="13" t="s">
        <v>741</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60</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40</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497</v>
      </c>
      <c r="C60" s="28" t="s">
        <v>742</v>
      </c>
      <c r="D60" s="28"/>
      <c r="E60" s="28"/>
      <c r="F60" s="28"/>
      <c r="G60" s="28"/>
      <c r="H60" s="28"/>
      <c r="I60" s="28"/>
      <c r="J60" s="28"/>
      <c r="K60" s="28"/>
      <c r="L60" s="28"/>
      <c r="M60" s="28"/>
      <c r="N60" s="28"/>
      <c r="O60" s="28"/>
      <c r="P60" s="28"/>
      <c r="Q60" s="28"/>
      <c r="R60" s="28"/>
      <c r="S60" s="28"/>
      <c r="T60" s="28"/>
      <c r="U60" s="28" t="s">
        <v>743</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695</v>
      </c>
      <c r="C65" s="15"/>
      <c r="D65" s="15"/>
      <c r="E65" s="15"/>
      <c r="F65" s="15"/>
      <c r="G65" s="39" t="s">
        <v>48</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744</v>
      </c>
      <c r="V66" s="15"/>
      <c r="W66" s="15"/>
      <c r="X66" s="51"/>
      <c r="Y66" s="51"/>
      <c r="Z66" s="51"/>
      <c r="AA66" s="51"/>
      <c r="AB66" s="51"/>
      <c r="AC66" s="51"/>
      <c r="AD66" s="15" t="s">
        <v>719</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411</v>
      </c>
      <c r="C68" s="1">
        <v>1</v>
      </c>
      <c r="E68" s="38" t="s">
        <v>745</v>
      </c>
      <c r="AO68" s="4"/>
      <c r="AP68" s="4"/>
    </row>
    <row r="69" spans="1:256" ht="13.5" customHeight="1">
      <c r="C69" s="1">
        <v>2</v>
      </c>
      <c r="E69" s="38" t="s">
        <v>746</v>
      </c>
      <c r="AO69" s="4"/>
      <c r="AP69" s="4"/>
    </row>
    <row r="70" spans="1:256" ht="13.5" customHeight="1">
      <c r="C70" s="4"/>
      <c r="E70" s="38" t="s">
        <v>675</v>
      </c>
      <c r="AO70" s="4"/>
      <c r="AP70" s="4"/>
    </row>
    <row r="71" spans="1:256" ht="13.5" customHeight="1">
      <c r="C71" s="1">
        <v>3</v>
      </c>
      <c r="E71" s="38" t="s">
        <v>321</v>
      </c>
      <c r="AO71" s="4"/>
      <c r="AP71" s="4"/>
    </row>
    <row r="72" spans="1:256" ht="13.5" customHeight="1">
      <c r="C72" s="1">
        <v>4</v>
      </c>
      <c r="E72" s="38" t="s">
        <v>747</v>
      </c>
      <c r="AO72" s="4"/>
      <c r="AP72" s="4"/>
    </row>
    <row r="73" spans="1:256" ht="13.5" customHeight="1">
      <c r="C73" s="1">
        <v>5</v>
      </c>
      <c r="E73" s="38" t="s">
        <v>58</v>
      </c>
      <c r="AO73" s="4"/>
      <c r="AP73" s="4"/>
    </row>
    <row r="74" spans="1:256" ht="13.5" customHeight="1">
      <c r="C74" s="1">
        <v>6</v>
      </c>
      <c r="E74" s="38" t="s">
        <v>748</v>
      </c>
      <c r="AO74" s="1"/>
      <c r="AP74" s="2"/>
    </row>
    <row r="75" spans="1:256" ht="13.5" customHeight="1">
      <c r="C75" s="4"/>
      <c r="E75" s="38" t="s">
        <v>705</v>
      </c>
      <c r="AO75" s="1"/>
      <c r="AP75" s="2"/>
    </row>
    <row r="76" spans="1:256" ht="13.5" customHeight="1">
      <c r="C76" s="1">
        <v>7</v>
      </c>
      <c r="E76" s="38" t="s">
        <v>749</v>
      </c>
    </row>
    <row r="77" spans="1:256" ht="13.5" customHeight="1">
      <c r="C77" s="1">
        <v>8</v>
      </c>
      <c r="E77" s="38" t="s">
        <v>687</v>
      </c>
    </row>
    <row r="78" spans="1:256" ht="13.5" customHeight="1">
      <c r="E78" s="38" t="s">
        <v>564</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4"/>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59055118110236227" bottom="0.39370078740157483" header="0.27559055118110237" footer="0.43307086614173229"/>
  <pageSetup paperSize="9" scale="73" fitToWidth="1" fitToHeight="1" orientation="portrait" usePrinterDefaults="1" blackAndWhite="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L37"/>
  <sheetViews>
    <sheetView view="pageBreakPreview" zoomScaleSheetLayoutView="100" workbookViewId="0">
      <selection activeCell="F9" sqref="F9"/>
    </sheetView>
  </sheetViews>
  <sheetFormatPr defaultColWidth="9.375" defaultRowHeight="11.25"/>
  <cols>
    <col min="1" max="1" width="1" style="104" customWidth="1"/>
    <col min="2" max="2" width="1.625" style="104" customWidth="1"/>
    <col min="3" max="3" width="16.25" style="104" customWidth="1"/>
    <col min="4" max="5" width="4.5" style="104" customWidth="1"/>
    <col min="6" max="6" width="2.5" style="105" customWidth="1"/>
    <col min="7" max="7" width="2.5" style="106" customWidth="1"/>
    <col min="8" max="8" width="42.5" style="104" customWidth="1"/>
    <col min="9" max="9" width="24" style="107" customWidth="1"/>
    <col min="10" max="10" width="1" style="104" customWidth="1"/>
    <col min="11" max="16384" width="9.375" style="104"/>
  </cols>
  <sheetData>
    <row r="1" spans="2:12" ht="2.4500000000000002" customHeight="1"/>
    <row r="2" spans="2:12" ht="30" customHeight="1">
      <c r="B2" s="109" t="s">
        <v>102</v>
      </c>
      <c r="C2" s="117"/>
      <c r="D2" s="117"/>
      <c r="E2" s="117"/>
      <c r="F2" s="117"/>
      <c r="G2" s="117"/>
      <c r="H2" s="117"/>
      <c r="I2" s="117"/>
    </row>
    <row r="3" spans="2:12" ht="30" customHeight="1">
      <c r="B3" s="109"/>
      <c r="C3" s="117"/>
      <c r="D3" s="117"/>
      <c r="E3" s="117"/>
      <c r="F3" s="117"/>
      <c r="G3" s="117"/>
      <c r="H3" s="158"/>
      <c r="I3" s="164"/>
    </row>
    <row r="4" spans="2:12" s="108" customFormat="1" ht="12" customHeight="1">
      <c r="B4" s="108" t="s">
        <v>30</v>
      </c>
      <c r="F4" s="145"/>
      <c r="G4" s="149"/>
      <c r="I4" s="165"/>
    </row>
    <row r="5" spans="2:12" s="108" customFormat="1" ht="60" customHeight="1">
      <c r="B5" s="110" t="s">
        <v>49</v>
      </c>
      <c r="C5" s="118"/>
      <c r="D5" s="135" t="s">
        <v>51</v>
      </c>
      <c r="E5" s="135" t="s">
        <v>41</v>
      </c>
      <c r="F5" s="110" t="s">
        <v>53</v>
      </c>
      <c r="G5" s="150"/>
      <c r="H5" s="118"/>
      <c r="I5" s="166" t="s">
        <v>23</v>
      </c>
    </row>
    <row r="6" spans="2:12" s="108" customFormat="1" ht="28.5" customHeight="1">
      <c r="B6" s="111" t="s">
        <v>54</v>
      </c>
      <c r="C6" s="119"/>
      <c r="D6" s="136" t="s">
        <v>63</v>
      </c>
      <c r="E6" s="136" t="s">
        <v>63</v>
      </c>
      <c r="F6" s="146" t="s">
        <v>67</v>
      </c>
      <c r="G6" s="151" t="s">
        <v>349</v>
      </c>
      <c r="H6" s="159"/>
      <c r="I6" s="167" t="s">
        <v>1</v>
      </c>
    </row>
    <row r="7" spans="2:12" s="108" customFormat="1" ht="36.75" customHeight="1">
      <c r="B7" s="112"/>
      <c r="C7" s="120"/>
      <c r="D7" s="137" t="s">
        <v>63</v>
      </c>
      <c r="E7" s="137" t="s">
        <v>63</v>
      </c>
      <c r="F7" s="146" t="s">
        <v>67</v>
      </c>
      <c r="G7" s="152" t="s">
        <v>72</v>
      </c>
      <c r="H7" s="160"/>
      <c r="I7" s="167" t="s">
        <v>713</v>
      </c>
      <c r="K7" s="173"/>
      <c r="L7" s="173"/>
    </row>
    <row r="8" spans="2:12" s="108" customFormat="1" ht="21.75" customHeight="1">
      <c r="B8" s="112"/>
      <c r="C8" s="120"/>
      <c r="D8" s="137" t="s">
        <v>63</v>
      </c>
      <c r="E8" s="137" t="s">
        <v>63</v>
      </c>
      <c r="F8" s="146" t="s">
        <v>67</v>
      </c>
      <c r="G8" s="152" t="s">
        <v>756</v>
      </c>
      <c r="H8" s="160"/>
      <c r="I8" s="167"/>
    </row>
    <row r="9" spans="2:12" s="108" customFormat="1" ht="30" customHeight="1">
      <c r="B9" s="113"/>
      <c r="C9" s="121" t="s">
        <v>76</v>
      </c>
      <c r="D9" s="137" t="s">
        <v>63</v>
      </c>
      <c r="E9" s="137" t="s">
        <v>63</v>
      </c>
      <c r="F9" s="146" t="s">
        <v>67</v>
      </c>
      <c r="G9" s="153" t="s">
        <v>84</v>
      </c>
      <c r="H9" s="161"/>
      <c r="I9" s="167"/>
    </row>
    <row r="10" spans="2:12" s="108" customFormat="1" ht="18" customHeight="1">
      <c r="B10" s="114"/>
      <c r="C10" s="122" t="s">
        <v>0</v>
      </c>
      <c r="D10" s="138"/>
      <c r="E10" s="138"/>
      <c r="F10" s="146"/>
      <c r="G10" s="154"/>
      <c r="H10" s="162"/>
      <c r="I10" s="168"/>
    </row>
    <row r="11" spans="2:12" s="108" customFormat="1" ht="18" customHeight="1">
      <c r="B11" s="115"/>
      <c r="C11" s="123" t="s">
        <v>71</v>
      </c>
      <c r="D11" s="139"/>
      <c r="E11" s="144" t="s">
        <v>63</v>
      </c>
      <c r="F11" s="146" t="s">
        <v>67</v>
      </c>
      <c r="G11" s="153" t="s">
        <v>88</v>
      </c>
      <c r="H11" s="161"/>
      <c r="I11" s="169" t="s">
        <v>440</v>
      </c>
    </row>
    <row r="12" spans="2:12" s="108" customFormat="1" ht="27.75" customHeight="1">
      <c r="B12" s="115"/>
      <c r="C12" s="124"/>
      <c r="D12" s="140"/>
      <c r="E12" s="144" t="s">
        <v>63</v>
      </c>
      <c r="F12" s="146" t="s">
        <v>67</v>
      </c>
      <c r="G12" s="153" t="s">
        <v>701</v>
      </c>
      <c r="H12" s="161"/>
      <c r="I12" s="169" t="s">
        <v>714</v>
      </c>
    </row>
    <row r="13" spans="2:12" s="108" customFormat="1" ht="18" customHeight="1">
      <c r="B13" s="115"/>
      <c r="C13" s="124"/>
      <c r="D13" s="140"/>
      <c r="E13" s="144" t="s">
        <v>63</v>
      </c>
      <c r="F13" s="146" t="s">
        <v>67</v>
      </c>
      <c r="G13" s="153" t="s">
        <v>91</v>
      </c>
      <c r="H13" s="161"/>
      <c r="I13" s="167" t="s">
        <v>440</v>
      </c>
    </row>
    <row r="14" spans="2:12" s="108" customFormat="1" ht="24" customHeight="1">
      <c r="B14" s="115"/>
      <c r="C14" s="125"/>
      <c r="D14" s="141"/>
      <c r="E14" s="144" t="s">
        <v>63</v>
      </c>
      <c r="F14" s="147" t="s">
        <v>67</v>
      </c>
      <c r="G14" s="155" t="s">
        <v>56</v>
      </c>
      <c r="H14" s="124"/>
      <c r="I14" s="170" t="s">
        <v>93</v>
      </c>
    </row>
    <row r="15" spans="2:12" s="108" customFormat="1" ht="29.45" customHeight="1">
      <c r="B15" s="114"/>
      <c r="C15" s="124" t="s">
        <v>95</v>
      </c>
      <c r="D15" s="142"/>
      <c r="E15" s="142"/>
      <c r="F15" s="146"/>
      <c r="G15" s="154"/>
      <c r="H15" s="162"/>
      <c r="I15" s="127"/>
    </row>
    <row r="16" spans="2:12" s="108" customFormat="1" ht="28.15" customHeight="1">
      <c r="B16" s="114"/>
      <c r="C16" s="121" t="s">
        <v>99</v>
      </c>
      <c r="D16" s="142"/>
      <c r="E16" s="142"/>
      <c r="F16" s="146"/>
      <c r="G16" s="154"/>
      <c r="H16" s="162"/>
      <c r="I16" s="127"/>
    </row>
    <row r="17" spans="2:9" s="108" customFormat="1" ht="63">
      <c r="B17" s="113"/>
      <c r="C17" s="126" t="s">
        <v>516</v>
      </c>
      <c r="D17" s="138"/>
      <c r="E17" s="137" t="s">
        <v>63</v>
      </c>
      <c r="F17" s="146" t="s">
        <v>67</v>
      </c>
      <c r="G17" s="153" t="s">
        <v>760</v>
      </c>
      <c r="H17" s="161"/>
      <c r="I17" s="167"/>
    </row>
    <row r="18" spans="2:9" s="108" customFormat="1" ht="30.6" customHeight="1">
      <c r="B18" s="114"/>
      <c r="C18" s="127" t="s">
        <v>549</v>
      </c>
      <c r="D18" s="138"/>
      <c r="E18" s="137" t="s">
        <v>63</v>
      </c>
      <c r="F18" s="147" t="s">
        <v>67</v>
      </c>
      <c r="G18" s="156" t="s">
        <v>581</v>
      </c>
      <c r="H18" s="125"/>
      <c r="I18" s="170" t="s">
        <v>495</v>
      </c>
    </row>
    <row r="19" spans="2:9" s="108" customFormat="1" ht="18" customHeight="1">
      <c r="B19" s="114"/>
      <c r="C19" s="128" t="s">
        <v>535</v>
      </c>
      <c r="D19" s="138"/>
      <c r="E19" s="137" t="s">
        <v>63</v>
      </c>
      <c r="F19" s="147" t="s">
        <v>67</v>
      </c>
      <c r="G19" s="153" t="s">
        <v>339</v>
      </c>
      <c r="H19" s="161"/>
      <c r="I19" s="170"/>
    </row>
    <row r="20" spans="2:9" s="108" customFormat="1" ht="36" customHeight="1">
      <c r="B20" s="114"/>
      <c r="C20" s="129"/>
      <c r="D20" s="137" t="s">
        <v>63</v>
      </c>
      <c r="E20" s="137" t="s">
        <v>63</v>
      </c>
      <c r="F20" s="147" t="s">
        <v>67</v>
      </c>
      <c r="G20" s="153" t="s">
        <v>710</v>
      </c>
      <c r="H20" s="161"/>
      <c r="I20" s="170" t="s">
        <v>507</v>
      </c>
    </row>
    <row r="21" spans="2:9" s="108" customFormat="1" ht="63">
      <c r="B21" s="114"/>
      <c r="C21" s="122" t="s">
        <v>44</v>
      </c>
      <c r="D21" s="137" t="s">
        <v>63</v>
      </c>
      <c r="E21" s="137" t="s">
        <v>63</v>
      </c>
      <c r="F21" s="147" t="s">
        <v>67</v>
      </c>
      <c r="G21" s="153" t="s">
        <v>100</v>
      </c>
      <c r="H21" s="161"/>
      <c r="I21" s="170" t="s">
        <v>473</v>
      </c>
    </row>
    <row r="22" spans="2:9" s="108" customFormat="1" ht="28.9" customHeight="1">
      <c r="B22" s="114"/>
      <c r="C22" s="130" t="s">
        <v>306</v>
      </c>
      <c r="D22" s="138"/>
      <c r="E22" s="137" t="s">
        <v>63</v>
      </c>
      <c r="F22" s="146" t="s">
        <v>67</v>
      </c>
      <c r="G22" s="153" t="s">
        <v>530</v>
      </c>
      <c r="H22" s="161"/>
      <c r="I22" s="167" t="s">
        <v>711</v>
      </c>
    </row>
    <row r="23" spans="2:9" s="108" customFormat="1" ht="78.75">
      <c r="B23" s="114"/>
      <c r="C23" s="130"/>
      <c r="D23" s="137" t="s">
        <v>63</v>
      </c>
      <c r="E23" s="137" t="s">
        <v>63</v>
      </c>
      <c r="F23" s="146" t="s">
        <v>67</v>
      </c>
      <c r="G23" s="153" t="s">
        <v>757</v>
      </c>
      <c r="H23" s="161"/>
      <c r="I23" s="167" t="s">
        <v>699</v>
      </c>
    </row>
    <row r="24" spans="2:9" s="108" customFormat="1" ht="49.5" customHeight="1">
      <c r="B24" s="114"/>
      <c r="C24" s="129"/>
      <c r="D24" s="137" t="s">
        <v>63</v>
      </c>
      <c r="E24" s="137" t="s">
        <v>63</v>
      </c>
      <c r="F24" s="147" t="s">
        <v>67</v>
      </c>
      <c r="G24" s="156" t="s">
        <v>87</v>
      </c>
      <c r="H24" s="125"/>
      <c r="I24" s="170"/>
    </row>
    <row r="25" spans="2:9" s="108" customFormat="1" ht="31.5">
      <c r="B25" s="114"/>
      <c r="C25" s="131" t="s">
        <v>37</v>
      </c>
      <c r="D25" s="138"/>
      <c r="E25" s="138"/>
      <c r="F25" s="146"/>
      <c r="G25" s="154"/>
      <c r="H25" s="162"/>
      <c r="I25" s="167"/>
    </row>
    <row r="26" spans="2:9" s="108" customFormat="1" ht="25.15" customHeight="1">
      <c r="B26" s="114"/>
      <c r="C26" s="132" t="s">
        <v>65</v>
      </c>
      <c r="D26" s="137" t="s">
        <v>63</v>
      </c>
      <c r="E26" s="137" t="s">
        <v>63</v>
      </c>
      <c r="F26" s="147" t="s">
        <v>67</v>
      </c>
      <c r="G26" s="156" t="s">
        <v>761</v>
      </c>
      <c r="H26" s="125"/>
      <c r="I26" s="170"/>
    </row>
    <row r="27" spans="2:9" s="108" customFormat="1" ht="31.5">
      <c r="B27" s="114"/>
      <c r="C27" s="132"/>
      <c r="D27" s="138"/>
      <c r="E27" s="137" t="s">
        <v>63</v>
      </c>
      <c r="F27" s="147" t="s">
        <v>67</v>
      </c>
      <c r="G27" s="156" t="s">
        <v>530</v>
      </c>
      <c r="H27" s="125"/>
      <c r="I27" s="170" t="s">
        <v>495</v>
      </c>
    </row>
    <row r="28" spans="2:9" s="108" customFormat="1" ht="31.5">
      <c r="B28" s="114"/>
      <c r="C28" s="132"/>
      <c r="D28" s="138"/>
      <c r="E28" s="137" t="s">
        <v>63</v>
      </c>
      <c r="F28" s="146" t="s">
        <v>67</v>
      </c>
      <c r="G28" s="153" t="s">
        <v>103</v>
      </c>
      <c r="H28" s="161"/>
      <c r="I28" s="167" t="s">
        <v>42</v>
      </c>
    </row>
    <row r="29" spans="2:9" s="108" customFormat="1" ht="31.5">
      <c r="B29" s="114"/>
      <c r="C29" s="132"/>
      <c r="D29" s="137" t="s">
        <v>63</v>
      </c>
      <c r="E29" s="137" t="s">
        <v>63</v>
      </c>
      <c r="F29" s="146" t="s">
        <v>67</v>
      </c>
      <c r="G29" s="153" t="s">
        <v>97</v>
      </c>
      <c r="H29" s="161"/>
      <c r="I29" s="170" t="s">
        <v>329</v>
      </c>
    </row>
    <row r="30" spans="2:9" s="108" customFormat="1" ht="31.5">
      <c r="B30" s="114"/>
      <c r="C30" s="127"/>
      <c r="D30" s="137" t="s">
        <v>63</v>
      </c>
      <c r="E30" s="137" t="s">
        <v>63</v>
      </c>
      <c r="F30" s="146" t="s">
        <v>67</v>
      </c>
      <c r="G30" s="153" t="s">
        <v>112</v>
      </c>
      <c r="H30" s="161"/>
      <c r="I30" s="170" t="s">
        <v>115</v>
      </c>
    </row>
    <row r="31" spans="2:9" s="108" customFormat="1" ht="31.15" customHeight="1">
      <c r="B31" s="114"/>
      <c r="C31" s="130" t="s">
        <v>24</v>
      </c>
      <c r="D31" s="138"/>
      <c r="E31" s="137" t="s">
        <v>63</v>
      </c>
      <c r="F31" s="147" t="s">
        <v>67</v>
      </c>
      <c r="G31" s="156" t="s">
        <v>530</v>
      </c>
      <c r="H31" s="125"/>
      <c r="I31" s="170" t="s">
        <v>495</v>
      </c>
    </row>
    <row r="32" spans="2:9" s="108" customFormat="1" ht="31.5">
      <c r="B32" s="114"/>
      <c r="C32" s="130"/>
      <c r="D32" s="138"/>
      <c r="E32" s="137" t="s">
        <v>63</v>
      </c>
      <c r="F32" s="147" t="s">
        <v>67</v>
      </c>
      <c r="G32" s="156" t="s">
        <v>103</v>
      </c>
      <c r="H32" s="125"/>
      <c r="I32" s="170" t="s">
        <v>118</v>
      </c>
    </row>
    <row r="33" spans="2:9" s="108" customFormat="1" ht="63">
      <c r="B33" s="114"/>
      <c r="C33" s="129"/>
      <c r="D33" s="137" t="s">
        <v>63</v>
      </c>
      <c r="E33" s="137" t="s">
        <v>63</v>
      </c>
      <c r="F33" s="147" t="s">
        <v>67</v>
      </c>
      <c r="G33" s="156" t="s">
        <v>106</v>
      </c>
      <c r="H33" s="125"/>
      <c r="I33" s="170" t="s">
        <v>621</v>
      </c>
    </row>
    <row r="34" spans="2:9" s="108" customFormat="1" ht="31.5">
      <c r="B34" s="114"/>
      <c r="C34" s="128" t="s">
        <v>59</v>
      </c>
      <c r="D34" s="138"/>
      <c r="E34" s="138"/>
      <c r="F34" s="146"/>
      <c r="G34" s="154"/>
      <c r="H34" s="162"/>
      <c r="I34" s="170"/>
    </row>
    <row r="35" spans="2:9" s="108" customFormat="1" ht="36" customHeight="1">
      <c r="B35" s="114"/>
      <c r="C35" s="133" t="s">
        <v>17</v>
      </c>
      <c r="D35" s="137" t="s">
        <v>63</v>
      </c>
      <c r="E35" s="137" t="s">
        <v>63</v>
      </c>
      <c r="F35" s="147" t="s">
        <v>67</v>
      </c>
      <c r="G35" s="156" t="s">
        <v>759</v>
      </c>
      <c r="H35" s="125"/>
      <c r="I35" s="170"/>
    </row>
    <row r="36" spans="2:9" s="108" customFormat="1" ht="47.25">
      <c r="B36" s="114"/>
      <c r="C36" s="132"/>
      <c r="D36" s="138"/>
      <c r="E36" s="137" t="s">
        <v>63</v>
      </c>
      <c r="F36" s="147" t="s">
        <v>67</v>
      </c>
      <c r="G36" s="156" t="s">
        <v>530</v>
      </c>
      <c r="H36" s="125"/>
      <c r="I36" s="171" t="s">
        <v>492</v>
      </c>
    </row>
    <row r="37" spans="2:9" s="108" customFormat="1" ht="63">
      <c r="B37" s="116"/>
      <c r="C37" s="134"/>
      <c r="D37" s="143" t="s">
        <v>63</v>
      </c>
      <c r="E37" s="143" t="s">
        <v>63</v>
      </c>
      <c r="F37" s="148" t="s">
        <v>67</v>
      </c>
      <c r="G37" s="157" t="s">
        <v>499</v>
      </c>
      <c r="H37" s="163"/>
      <c r="I37" s="172" t="s">
        <v>758</v>
      </c>
    </row>
    <row r="38" spans="2:9" ht="5.45" customHeight="1"/>
  </sheetData>
  <mergeCells count="44">
    <mergeCell ref="B2:I2"/>
    <mergeCell ref="B5:C5"/>
    <mergeCell ref="F5:H5"/>
    <mergeCell ref="G6:H6"/>
    <mergeCell ref="G7:H7"/>
    <mergeCell ref="K7:L7"/>
    <mergeCell ref="G8:H8"/>
    <mergeCell ref="G9:H9"/>
    <mergeCell ref="F10:H10"/>
    <mergeCell ref="G11:H11"/>
    <mergeCell ref="G12:H12"/>
    <mergeCell ref="G13:H13"/>
    <mergeCell ref="G14:H14"/>
    <mergeCell ref="F15:H15"/>
    <mergeCell ref="F16:H16"/>
    <mergeCell ref="G17:H17"/>
    <mergeCell ref="G18:H18"/>
    <mergeCell ref="G19:H19"/>
    <mergeCell ref="G20:H20"/>
    <mergeCell ref="G21:H21"/>
    <mergeCell ref="G22:H22"/>
    <mergeCell ref="G23:H23"/>
    <mergeCell ref="G24:H24"/>
    <mergeCell ref="F25:H25"/>
    <mergeCell ref="G26:H26"/>
    <mergeCell ref="G27:H27"/>
    <mergeCell ref="G28:H28"/>
    <mergeCell ref="G29:H29"/>
    <mergeCell ref="G30:H30"/>
    <mergeCell ref="G31:H31"/>
    <mergeCell ref="G32:H32"/>
    <mergeCell ref="G33:H33"/>
    <mergeCell ref="F34:H34"/>
    <mergeCell ref="G35:H35"/>
    <mergeCell ref="G36:H36"/>
    <mergeCell ref="G37:H37"/>
    <mergeCell ref="B6:C8"/>
    <mergeCell ref="C11:C14"/>
    <mergeCell ref="D11:D14"/>
    <mergeCell ref="C19:C20"/>
    <mergeCell ref="C22:C24"/>
    <mergeCell ref="C26:C30"/>
    <mergeCell ref="C31:C33"/>
    <mergeCell ref="C35:C37"/>
  </mergeCells>
  <phoneticPr fontId="24"/>
  <dataValidations count="1">
    <dataValidation type="list" allowBlank="1" showDropDown="0" showInputMessage="1" showErrorMessage="1" sqref="E17:E24 D20:D21 D23:D24 D26:E26 E27:E33 D29:D30 D33 D35:E35 E36:E37 D37 D6:E9 E11:E14">
      <formula1>"□,■"</formula1>
    </dataValidation>
  </dataValidations>
  <printOptions horizontalCentered="1"/>
  <pageMargins left="0.39370078740157483" right="0.39370078740157483" top="0.59055118110236227" bottom="0.39370078740157483" header="0.27559055118110237" footer="0.43307086614173229"/>
  <pageSetup paperSize="9" scale="98" fitToWidth="1" fitToHeight="0" orientation="portrait" usePrinterDefaults="1" r:id="rId1"/>
  <headerFooter alignWithMargins="0">
    <oddHeader>&amp;R&amp;A</oddHeader>
  </headerFooter>
  <rowBreaks count="1" manualBreakCount="1">
    <brk id="25"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165"/>
  <sheetViews>
    <sheetView view="pageBreakPreview" zoomScale="75" zoomScaleSheetLayoutView="75" workbookViewId="0">
      <selection activeCell="E39" sqref="E39"/>
    </sheetView>
  </sheetViews>
  <sheetFormatPr defaultColWidth="9" defaultRowHeight="13.5"/>
  <cols>
    <col min="1" max="2" width="4.25" style="174" customWidth="1"/>
    <col min="3" max="3" width="25" style="175" customWidth="1"/>
    <col min="4" max="4" width="4.875" style="175" customWidth="1"/>
    <col min="5" max="5" width="41.625" style="175" customWidth="1"/>
    <col min="6" max="6" width="4.875" style="175" customWidth="1"/>
    <col min="7" max="7" width="19.625" style="176" customWidth="1"/>
    <col min="8" max="8" width="35.875" style="175" customWidth="1"/>
    <col min="9" max="32" width="4.875" style="175" customWidth="1"/>
    <col min="33" max="33" width="2" style="175" customWidth="1"/>
    <col min="34" max="16384" width="9" style="175"/>
  </cols>
  <sheetData>
    <row r="2" spans="1:32" ht="20.25" customHeight="1">
      <c r="A2" s="177"/>
      <c r="B2" s="177"/>
    </row>
    <row r="3" spans="1:32" ht="20.25" customHeight="1">
      <c r="A3" s="178" t="s">
        <v>282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row r="5" spans="1:32" ht="30" customHeight="1">
      <c r="J5" s="174"/>
      <c r="K5" s="174"/>
      <c r="L5" s="174"/>
      <c r="M5" s="174"/>
      <c r="N5" s="174"/>
      <c r="O5" s="174"/>
      <c r="P5" s="174"/>
      <c r="Q5" s="174"/>
      <c r="R5" s="174"/>
      <c r="S5" s="179" t="s">
        <v>522</v>
      </c>
      <c r="T5" s="189"/>
      <c r="U5" s="189"/>
      <c r="V5" s="195"/>
      <c r="W5" s="179"/>
      <c r="X5" s="291"/>
      <c r="Y5" s="291"/>
      <c r="Z5" s="291"/>
      <c r="AA5" s="291"/>
      <c r="AB5" s="291"/>
      <c r="AC5" s="291"/>
      <c r="AD5" s="291"/>
      <c r="AE5" s="291"/>
      <c r="AF5" s="313"/>
    </row>
    <row r="6" spans="1:32" ht="20.25" customHeight="1"/>
    <row r="7" spans="1:32" ht="18" customHeight="1">
      <c r="A7" s="179" t="s">
        <v>524</v>
      </c>
      <c r="B7" s="189"/>
      <c r="C7" s="195"/>
      <c r="D7" s="179" t="s">
        <v>140</v>
      </c>
      <c r="E7" s="195"/>
      <c r="F7" s="179" t="s">
        <v>525</v>
      </c>
      <c r="G7" s="195"/>
      <c r="H7" s="179" t="s">
        <v>116</v>
      </c>
      <c r="I7" s="189"/>
      <c r="J7" s="189"/>
      <c r="K7" s="189"/>
      <c r="L7" s="189"/>
      <c r="M7" s="189"/>
      <c r="N7" s="189"/>
      <c r="O7" s="189"/>
      <c r="P7" s="189"/>
      <c r="Q7" s="189"/>
      <c r="R7" s="189"/>
      <c r="S7" s="189"/>
      <c r="T7" s="189"/>
      <c r="U7" s="189"/>
      <c r="V7" s="189"/>
      <c r="W7" s="189"/>
      <c r="X7" s="195"/>
      <c r="Y7" s="179" t="s">
        <v>468</v>
      </c>
      <c r="Z7" s="189"/>
      <c r="AA7" s="189"/>
      <c r="AB7" s="195"/>
      <c r="AC7" s="179" t="s">
        <v>526</v>
      </c>
      <c r="AD7" s="189"/>
      <c r="AE7" s="189"/>
      <c r="AF7" s="195"/>
    </row>
    <row r="8" spans="1:32" ht="18.75" customHeight="1">
      <c r="A8" s="180" t="s">
        <v>527</v>
      </c>
      <c r="B8" s="190"/>
      <c r="C8" s="191"/>
      <c r="D8" s="180"/>
      <c r="E8" s="212"/>
      <c r="F8" s="218"/>
      <c r="G8" s="222"/>
      <c r="H8" s="233" t="s">
        <v>528</v>
      </c>
      <c r="I8" s="248" t="s">
        <v>63</v>
      </c>
      <c r="J8" s="259" t="s">
        <v>529</v>
      </c>
      <c r="K8" s="267"/>
      <c r="L8" s="267"/>
      <c r="M8" s="248" t="s">
        <v>63</v>
      </c>
      <c r="N8" s="259" t="s">
        <v>531</v>
      </c>
      <c r="O8" s="267"/>
      <c r="P8" s="267"/>
      <c r="Q8" s="248" t="s">
        <v>63</v>
      </c>
      <c r="R8" s="259" t="s">
        <v>178</v>
      </c>
      <c r="S8" s="267"/>
      <c r="T8" s="267"/>
      <c r="U8" s="248" t="s">
        <v>63</v>
      </c>
      <c r="V8" s="259" t="s">
        <v>533</v>
      </c>
      <c r="W8" s="267"/>
      <c r="X8" s="214"/>
      <c r="Y8" s="300"/>
      <c r="Z8" s="305"/>
      <c r="AA8" s="305"/>
      <c r="AB8" s="307"/>
      <c r="AC8" s="300"/>
      <c r="AD8" s="305"/>
      <c r="AE8" s="305"/>
      <c r="AF8" s="307"/>
    </row>
    <row r="9" spans="1:32" ht="18.75" customHeight="1">
      <c r="A9" s="181"/>
      <c r="B9" s="186"/>
      <c r="C9" s="193"/>
      <c r="D9" s="181"/>
      <c r="E9" s="213"/>
      <c r="F9" s="207"/>
      <c r="G9" s="223"/>
      <c r="H9" s="234"/>
      <c r="I9" s="249" t="s">
        <v>63</v>
      </c>
      <c r="J9" s="260" t="s">
        <v>313</v>
      </c>
      <c r="K9" s="268"/>
      <c r="L9" s="268"/>
      <c r="M9" s="278" t="s">
        <v>63</v>
      </c>
      <c r="N9" s="260" t="s">
        <v>536</v>
      </c>
      <c r="O9" s="268"/>
      <c r="P9" s="268"/>
      <c r="Q9" s="278" t="s">
        <v>63</v>
      </c>
      <c r="R9" s="260" t="s">
        <v>538</v>
      </c>
      <c r="S9" s="268"/>
      <c r="T9" s="268"/>
      <c r="U9" s="278" t="s">
        <v>63</v>
      </c>
      <c r="V9" s="260" t="s">
        <v>539</v>
      </c>
      <c r="W9" s="268"/>
      <c r="X9" s="216"/>
      <c r="Y9" s="301"/>
      <c r="Z9" s="306"/>
      <c r="AA9" s="306"/>
      <c r="AB9" s="308"/>
      <c r="AC9" s="301"/>
      <c r="AD9" s="306"/>
      <c r="AE9" s="306"/>
      <c r="AF9" s="308"/>
    </row>
    <row r="10" spans="1:32" s="19" customFormat="1" ht="18.75" customHeight="1">
      <c r="A10" s="182"/>
      <c r="B10" s="191"/>
      <c r="C10" s="196"/>
      <c r="D10" s="204"/>
      <c r="E10" s="214"/>
      <c r="F10" s="204"/>
      <c r="G10" s="224"/>
      <c r="H10" s="235" t="s">
        <v>165</v>
      </c>
      <c r="I10" s="250" t="s">
        <v>63</v>
      </c>
      <c r="J10" s="261" t="s">
        <v>540</v>
      </c>
      <c r="K10" s="261"/>
      <c r="L10" s="272"/>
      <c r="M10" s="279" t="s">
        <v>63</v>
      </c>
      <c r="N10" s="261" t="s">
        <v>96</v>
      </c>
      <c r="O10" s="261"/>
      <c r="P10" s="272"/>
      <c r="Q10" s="279" t="s">
        <v>63</v>
      </c>
      <c r="R10" s="288" t="s">
        <v>202</v>
      </c>
      <c r="S10" s="288"/>
      <c r="T10" s="288"/>
      <c r="U10" s="288"/>
      <c r="V10" s="288"/>
      <c r="W10" s="288"/>
      <c r="X10" s="292"/>
      <c r="Y10" s="281" t="s">
        <v>63</v>
      </c>
      <c r="Z10" s="259" t="s">
        <v>544</v>
      </c>
      <c r="AA10" s="259"/>
      <c r="AB10" s="309"/>
      <c r="AC10" s="281" t="s">
        <v>63</v>
      </c>
      <c r="AD10" s="259" t="s">
        <v>544</v>
      </c>
      <c r="AE10" s="259"/>
      <c r="AF10" s="309"/>
    </row>
    <row r="11" spans="1:32" s="19" customFormat="1" ht="19.5" customHeight="1">
      <c r="A11" s="183"/>
      <c r="B11" s="192"/>
      <c r="C11" s="197"/>
      <c r="D11" s="205"/>
      <c r="E11" s="215"/>
      <c r="F11" s="206"/>
      <c r="G11" s="225"/>
      <c r="H11" s="236" t="s">
        <v>545</v>
      </c>
      <c r="I11" s="251" t="s">
        <v>63</v>
      </c>
      <c r="J11" s="262" t="s">
        <v>451</v>
      </c>
      <c r="K11" s="269"/>
      <c r="L11" s="273"/>
      <c r="M11" s="280" t="s">
        <v>63</v>
      </c>
      <c r="N11" s="262" t="s">
        <v>320</v>
      </c>
      <c r="O11" s="280"/>
      <c r="P11" s="262"/>
      <c r="Q11" s="286"/>
      <c r="R11" s="286"/>
      <c r="S11" s="286"/>
      <c r="T11" s="286"/>
      <c r="U11" s="286"/>
      <c r="V11" s="286"/>
      <c r="W11" s="286"/>
      <c r="X11" s="293"/>
      <c r="Y11" s="248" t="s">
        <v>63</v>
      </c>
      <c r="Z11" s="203" t="s">
        <v>414</v>
      </c>
      <c r="AA11" s="303"/>
      <c r="AB11" s="310"/>
      <c r="AC11" s="248" t="s">
        <v>63</v>
      </c>
      <c r="AD11" s="203" t="s">
        <v>414</v>
      </c>
      <c r="AE11" s="303"/>
      <c r="AF11" s="310"/>
    </row>
    <row r="12" spans="1:32" s="19" customFormat="1" ht="19.5" customHeight="1">
      <c r="A12" s="183"/>
      <c r="B12" s="192"/>
      <c r="C12" s="197"/>
      <c r="D12" s="205"/>
      <c r="E12" s="215"/>
      <c r="F12" s="206"/>
      <c r="G12" s="225"/>
      <c r="H12" s="237" t="s">
        <v>547</v>
      </c>
      <c r="I12" s="252" t="s">
        <v>63</v>
      </c>
      <c r="J12" s="263" t="s">
        <v>451</v>
      </c>
      <c r="K12" s="270"/>
      <c r="L12" s="274"/>
      <c r="M12" s="254" t="s">
        <v>63</v>
      </c>
      <c r="N12" s="263" t="s">
        <v>320</v>
      </c>
      <c r="O12" s="254"/>
      <c r="P12" s="263"/>
      <c r="Q12" s="285"/>
      <c r="R12" s="285"/>
      <c r="S12" s="285"/>
      <c r="T12" s="285"/>
      <c r="U12" s="285"/>
      <c r="V12" s="285"/>
      <c r="W12" s="285"/>
      <c r="X12" s="294"/>
      <c r="Y12" s="302"/>
      <c r="Z12" s="303"/>
      <c r="AA12" s="303"/>
      <c r="AB12" s="310"/>
      <c r="AC12" s="302"/>
      <c r="AD12" s="303"/>
      <c r="AE12" s="303"/>
      <c r="AF12" s="310"/>
    </row>
    <row r="13" spans="1:32" s="19" customFormat="1" ht="18.75" customHeight="1">
      <c r="A13" s="183"/>
      <c r="B13" s="192"/>
      <c r="C13" s="198"/>
      <c r="D13" s="206"/>
      <c r="E13" s="215"/>
      <c r="F13" s="206"/>
      <c r="G13" s="226"/>
      <c r="H13" s="238" t="s">
        <v>516</v>
      </c>
      <c r="I13" s="253" t="s">
        <v>63</v>
      </c>
      <c r="J13" s="264" t="s">
        <v>540</v>
      </c>
      <c r="K13" s="264"/>
      <c r="L13" s="275" t="s">
        <v>63</v>
      </c>
      <c r="M13" s="264" t="s">
        <v>146</v>
      </c>
      <c r="N13" s="264"/>
      <c r="O13" s="264"/>
      <c r="P13" s="264"/>
      <c r="Q13" s="264"/>
      <c r="R13" s="264"/>
      <c r="S13" s="264"/>
      <c r="T13" s="264"/>
      <c r="U13" s="264"/>
      <c r="V13" s="264"/>
      <c r="W13" s="264"/>
      <c r="X13" s="295"/>
      <c r="Y13" s="302"/>
      <c r="Z13" s="303"/>
      <c r="AA13" s="303"/>
      <c r="AB13" s="310"/>
      <c r="AC13" s="302"/>
      <c r="AD13" s="303"/>
      <c r="AE13" s="303"/>
      <c r="AF13" s="310"/>
    </row>
    <row r="14" spans="1:32" s="19" customFormat="1" ht="18.75" customHeight="1">
      <c r="A14" s="183"/>
      <c r="B14" s="192"/>
      <c r="C14" s="198"/>
      <c r="D14" s="206"/>
      <c r="E14" s="215"/>
      <c r="F14" s="206"/>
      <c r="G14" s="226"/>
      <c r="H14" s="238"/>
      <c r="I14" s="253"/>
      <c r="J14" s="264"/>
      <c r="K14" s="264"/>
      <c r="L14" s="275"/>
      <c r="M14" s="264"/>
      <c r="N14" s="264"/>
      <c r="O14" s="175"/>
      <c r="P14" s="175"/>
      <c r="Q14" s="175"/>
      <c r="R14" s="175"/>
      <c r="S14" s="175"/>
      <c r="T14" s="175"/>
      <c r="U14" s="175"/>
      <c r="V14" s="175"/>
      <c r="W14" s="175"/>
      <c r="X14" s="296"/>
      <c r="Y14" s="302"/>
      <c r="Z14" s="303"/>
      <c r="AA14" s="303"/>
      <c r="AB14" s="310"/>
      <c r="AC14" s="302"/>
      <c r="AD14" s="303"/>
      <c r="AE14" s="303"/>
      <c r="AF14" s="310"/>
    </row>
    <row r="15" spans="1:32" s="19" customFormat="1" ht="18.75" customHeight="1">
      <c r="A15" s="183"/>
      <c r="B15" s="192"/>
      <c r="C15" s="198"/>
      <c r="D15" s="206"/>
      <c r="E15" s="215"/>
      <c r="F15" s="206"/>
      <c r="G15" s="226"/>
      <c r="H15" s="238"/>
      <c r="I15" s="253"/>
      <c r="J15" s="264"/>
      <c r="K15" s="264"/>
      <c r="L15" s="275"/>
      <c r="M15" s="264"/>
      <c r="N15" s="264"/>
      <c r="O15" s="284"/>
      <c r="P15" s="284"/>
      <c r="Q15" s="284"/>
      <c r="R15" s="284"/>
      <c r="S15" s="284"/>
      <c r="T15" s="284"/>
      <c r="U15" s="284"/>
      <c r="V15" s="284"/>
      <c r="W15" s="284"/>
      <c r="X15" s="297"/>
      <c r="Y15" s="302"/>
      <c r="Z15" s="303"/>
      <c r="AA15" s="303"/>
      <c r="AB15" s="310"/>
      <c r="AC15" s="302"/>
      <c r="AD15" s="303"/>
      <c r="AE15" s="303"/>
      <c r="AF15" s="310"/>
    </row>
    <row r="16" spans="1:32" s="19" customFormat="1" ht="19.5" customHeight="1">
      <c r="A16" s="183"/>
      <c r="B16" s="192"/>
      <c r="C16" s="198"/>
      <c r="D16" s="206"/>
      <c r="E16" s="215"/>
      <c r="F16" s="206"/>
      <c r="G16" s="226"/>
      <c r="H16" s="239" t="s">
        <v>549</v>
      </c>
      <c r="I16" s="252" t="s">
        <v>63</v>
      </c>
      <c r="J16" s="263" t="s">
        <v>552</v>
      </c>
      <c r="K16" s="270"/>
      <c r="L16" s="274"/>
      <c r="M16" s="254" t="s">
        <v>63</v>
      </c>
      <c r="N16" s="263" t="s">
        <v>553</v>
      </c>
      <c r="O16" s="285"/>
      <c r="P16" s="285"/>
      <c r="Q16" s="285"/>
      <c r="R16" s="285"/>
      <c r="S16" s="285"/>
      <c r="T16" s="285"/>
      <c r="U16" s="285"/>
      <c r="V16" s="285"/>
      <c r="W16" s="285"/>
      <c r="X16" s="294"/>
      <c r="Y16" s="302"/>
      <c r="Z16" s="303"/>
      <c r="AA16" s="303"/>
      <c r="AB16" s="310"/>
      <c r="AC16" s="302"/>
      <c r="AD16" s="303"/>
      <c r="AE16" s="303"/>
      <c r="AF16" s="310"/>
    </row>
    <row r="17" spans="1:32" s="19" customFormat="1" ht="18.75" customHeight="1">
      <c r="A17" s="183"/>
      <c r="B17" s="192"/>
      <c r="C17" s="198"/>
      <c r="D17" s="206"/>
      <c r="E17" s="215"/>
      <c r="F17" s="206"/>
      <c r="G17" s="226"/>
      <c r="H17" s="240" t="s">
        <v>535</v>
      </c>
      <c r="I17" s="252" t="s">
        <v>63</v>
      </c>
      <c r="J17" s="263" t="s">
        <v>540</v>
      </c>
      <c r="K17" s="263"/>
      <c r="L17" s="254" t="s">
        <v>63</v>
      </c>
      <c r="M17" s="263" t="s">
        <v>417</v>
      </c>
      <c r="N17" s="263"/>
      <c r="O17" s="254" t="s">
        <v>63</v>
      </c>
      <c r="P17" s="263" t="s">
        <v>554</v>
      </c>
      <c r="Q17" s="277"/>
      <c r="R17" s="277"/>
      <c r="S17" s="277"/>
      <c r="T17" s="277"/>
      <c r="U17" s="277"/>
      <c r="V17" s="277"/>
      <c r="W17" s="277"/>
      <c r="X17" s="298"/>
      <c r="Y17" s="302"/>
      <c r="Z17" s="303"/>
      <c r="AA17" s="303"/>
      <c r="AB17" s="310"/>
      <c r="AC17" s="302"/>
      <c r="AD17" s="303"/>
      <c r="AE17" s="303"/>
      <c r="AF17" s="310"/>
    </row>
    <row r="18" spans="1:32" s="19" customFormat="1" ht="18.75" customHeight="1">
      <c r="A18" s="184" t="s">
        <v>63</v>
      </c>
      <c r="B18" s="192">
        <v>72</v>
      </c>
      <c r="C18" s="198" t="s">
        <v>555</v>
      </c>
      <c r="D18" s="184" t="s">
        <v>63</v>
      </c>
      <c r="E18" s="215" t="s">
        <v>556</v>
      </c>
      <c r="F18" s="206"/>
      <c r="G18" s="226"/>
      <c r="H18" s="240" t="s">
        <v>44</v>
      </c>
      <c r="I18" s="252" t="s">
        <v>63</v>
      </c>
      <c r="J18" s="263" t="s">
        <v>540</v>
      </c>
      <c r="K18" s="263"/>
      <c r="L18" s="254" t="s">
        <v>63</v>
      </c>
      <c r="M18" s="263" t="s">
        <v>557</v>
      </c>
      <c r="N18" s="263"/>
      <c r="O18" s="254" t="s">
        <v>63</v>
      </c>
      <c r="P18" s="263" t="s">
        <v>152</v>
      </c>
      <c r="Q18" s="277"/>
      <c r="R18" s="277"/>
      <c r="S18" s="277"/>
      <c r="T18" s="277"/>
      <c r="U18" s="277"/>
      <c r="V18" s="277"/>
      <c r="W18" s="277"/>
      <c r="X18" s="298"/>
      <c r="Y18" s="302"/>
      <c r="Z18" s="303"/>
      <c r="AA18" s="303"/>
      <c r="AB18" s="310"/>
      <c r="AC18" s="302"/>
      <c r="AD18" s="303"/>
      <c r="AE18" s="303"/>
      <c r="AF18" s="310"/>
    </row>
    <row r="19" spans="1:32" s="19" customFormat="1" ht="18.75" customHeight="1">
      <c r="A19" s="183"/>
      <c r="B19" s="192"/>
      <c r="C19" s="198"/>
      <c r="D19" s="184" t="s">
        <v>63</v>
      </c>
      <c r="E19" s="215" t="s">
        <v>147</v>
      </c>
      <c r="F19" s="206"/>
      <c r="G19" s="226"/>
      <c r="H19" s="240" t="s">
        <v>228</v>
      </c>
      <c r="I19" s="253" t="s">
        <v>63</v>
      </c>
      <c r="J19" s="263" t="s">
        <v>540</v>
      </c>
      <c r="K19" s="270"/>
      <c r="L19" s="275" t="s">
        <v>63</v>
      </c>
      <c r="M19" s="263" t="s">
        <v>146</v>
      </c>
      <c r="N19" s="277"/>
      <c r="O19" s="277"/>
      <c r="P19" s="277"/>
      <c r="Q19" s="277"/>
      <c r="R19" s="277"/>
      <c r="S19" s="277"/>
      <c r="T19" s="277"/>
      <c r="U19" s="277"/>
      <c r="V19" s="277"/>
      <c r="W19" s="277"/>
      <c r="X19" s="298"/>
      <c r="Y19" s="302"/>
      <c r="Z19" s="303"/>
      <c r="AA19" s="303"/>
      <c r="AB19" s="310"/>
      <c r="AC19" s="302"/>
      <c r="AD19" s="303"/>
      <c r="AE19" s="303"/>
      <c r="AF19" s="310"/>
    </row>
    <row r="20" spans="1:32" s="19" customFormat="1" ht="18.75" customHeight="1">
      <c r="A20" s="183"/>
      <c r="B20" s="192"/>
      <c r="C20" s="198"/>
      <c r="D20" s="184" t="s">
        <v>63</v>
      </c>
      <c r="E20" s="215" t="s">
        <v>558</v>
      </c>
      <c r="F20" s="206"/>
      <c r="G20" s="226"/>
      <c r="H20" s="241" t="s">
        <v>36</v>
      </c>
      <c r="I20" s="253" t="s">
        <v>63</v>
      </c>
      <c r="J20" s="263" t="s">
        <v>540</v>
      </c>
      <c r="K20" s="270"/>
      <c r="L20" s="254" t="s">
        <v>63</v>
      </c>
      <c r="M20" s="263" t="s">
        <v>146</v>
      </c>
      <c r="N20" s="277"/>
      <c r="O20" s="277"/>
      <c r="P20" s="277"/>
      <c r="Q20" s="277"/>
      <c r="R20" s="277"/>
      <c r="S20" s="277"/>
      <c r="T20" s="277"/>
      <c r="U20" s="277"/>
      <c r="V20" s="277"/>
      <c r="W20" s="277"/>
      <c r="X20" s="298"/>
      <c r="Y20" s="302"/>
      <c r="Z20" s="303"/>
      <c r="AA20" s="303"/>
      <c r="AB20" s="310"/>
      <c r="AC20" s="302"/>
      <c r="AD20" s="303"/>
      <c r="AE20" s="303"/>
      <c r="AF20" s="310"/>
    </row>
    <row r="21" spans="1:32" s="19" customFormat="1" ht="18.75" customHeight="1">
      <c r="A21" s="183"/>
      <c r="B21" s="192"/>
      <c r="C21" s="198"/>
      <c r="D21" s="206"/>
      <c r="E21" s="215"/>
      <c r="F21" s="206"/>
      <c r="G21" s="226"/>
      <c r="H21" s="239" t="s">
        <v>122</v>
      </c>
      <c r="I21" s="253" t="s">
        <v>63</v>
      </c>
      <c r="J21" s="263" t="s">
        <v>540</v>
      </c>
      <c r="K21" s="270"/>
      <c r="L21" s="248" t="s">
        <v>63</v>
      </c>
      <c r="M21" s="263" t="s">
        <v>146</v>
      </c>
      <c r="N21" s="277"/>
      <c r="O21" s="277"/>
      <c r="P21" s="277"/>
      <c r="Q21" s="277"/>
      <c r="R21" s="277"/>
      <c r="S21" s="277"/>
      <c r="T21" s="277"/>
      <c r="U21" s="277"/>
      <c r="V21" s="277"/>
      <c r="W21" s="277"/>
      <c r="X21" s="298"/>
      <c r="Y21" s="302"/>
      <c r="Z21" s="303"/>
      <c r="AA21" s="303"/>
      <c r="AB21" s="310"/>
      <c r="AC21" s="302"/>
      <c r="AD21" s="303"/>
      <c r="AE21" s="303"/>
      <c r="AF21" s="310"/>
    </row>
    <row r="22" spans="1:32" s="19" customFormat="1" ht="18.75" customHeight="1">
      <c r="A22" s="184"/>
      <c r="B22" s="192"/>
      <c r="C22" s="198"/>
      <c r="D22" s="184"/>
      <c r="E22" s="215"/>
      <c r="F22" s="206"/>
      <c r="G22" s="226"/>
      <c r="H22" s="203" t="s">
        <v>124</v>
      </c>
      <c r="I22" s="252" t="s">
        <v>63</v>
      </c>
      <c r="J22" s="263" t="s">
        <v>540</v>
      </c>
      <c r="K22" s="270"/>
      <c r="L22" s="254" t="s">
        <v>63</v>
      </c>
      <c r="M22" s="263" t="s">
        <v>146</v>
      </c>
      <c r="N22" s="277"/>
      <c r="O22" s="277"/>
      <c r="P22" s="277"/>
      <c r="Q22" s="277"/>
      <c r="R22" s="277"/>
      <c r="S22" s="277"/>
      <c r="T22" s="277"/>
      <c r="U22" s="277"/>
      <c r="V22" s="277"/>
      <c r="W22" s="277"/>
      <c r="X22" s="298"/>
      <c r="Y22" s="302"/>
      <c r="Z22" s="303"/>
      <c r="AA22" s="303"/>
      <c r="AB22" s="310"/>
      <c r="AC22" s="302"/>
      <c r="AD22" s="303"/>
      <c r="AE22" s="303"/>
      <c r="AF22" s="310"/>
    </row>
    <row r="23" spans="1:32" s="19" customFormat="1" ht="18.75" customHeight="1">
      <c r="A23" s="183"/>
      <c r="B23" s="192"/>
      <c r="C23" s="198"/>
      <c r="D23" s="184"/>
      <c r="E23" s="215"/>
      <c r="F23" s="206"/>
      <c r="G23" s="226"/>
      <c r="H23" s="240" t="s">
        <v>229</v>
      </c>
      <c r="I23" s="252" t="s">
        <v>63</v>
      </c>
      <c r="J23" s="263" t="s">
        <v>540</v>
      </c>
      <c r="K23" s="270"/>
      <c r="L23" s="254" t="s">
        <v>63</v>
      </c>
      <c r="M23" s="263" t="s">
        <v>146</v>
      </c>
      <c r="N23" s="277"/>
      <c r="O23" s="277"/>
      <c r="P23" s="277"/>
      <c r="Q23" s="277"/>
      <c r="R23" s="277"/>
      <c r="S23" s="277"/>
      <c r="T23" s="277"/>
      <c r="U23" s="277"/>
      <c r="V23" s="277"/>
      <c r="W23" s="277"/>
      <c r="X23" s="298"/>
      <c r="Y23" s="302"/>
      <c r="Z23" s="303"/>
      <c r="AA23" s="303"/>
      <c r="AB23" s="310"/>
      <c r="AC23" s="302"/>
      <c r="AD23" s="303"/>
      <c r="AE23" s="303"/>
      <c r="AF23" s="310"/>
    </row>
    <row r="24" spans="1:32" s="19" customFormat="1" ht="18.75" customHeight="1">
      <c r="A24" s="183"/>
      <c r="B24" s="192"/>
      <c r="C24" s="198"/>
      <c r="D24" s="184"/>
      <c r="E24" s="215"/>
      <c r="F24" s="206"/>
      <c r="G24" s="226"/>
      <c r="H24" s="240" t="s">
        <v>534</v>
      </c>
      <c r="I24" s="252" t="s">
        <v>63</v>
      </c>
      <c r="J24" s="263" t="s">
        <v>540</v>
      </c>
      <c r="K24" s="270"/>
      <c r="L24" s="254" t="s">
        <v>63</v>
      </c>
      <c r="M24" s="263" t="s">
        <v>146</v>
      </c>
      <c r="N24" s="277"/>
      <c r="O24" s="277"/>
      <c r="P24" s="277"/>
      <c r="Q24" s="277"/>
      <c r="R24" s="277"/>
      <c r="S24" s="277"/>
      <c r="T24" s="277"/>
      <c r="U24" s="277"/>
      <c r="V24" s="277"/>
      <c r="W24" s="277"/>
      <c r="X24" s="298"/>
      <c r="Y24" s="302"/>
      <c r="Z24" s="303"/>
      <c r="AA24" s="303"/>
      <c r="AB24" s="310"/>
      <c r="AC24" s="302"/>
      <c r="AD24" s="303"/>
      <c r="AE24" s="303"/>
      <c r="AF24" s="310"/>
    </row>
    <row r="25" spans="1:32" s="19" customFormat="1" ht="18.75" customHeight="1">
      <c r="A25" s="183"/>
      <c r="B25" s="192"/>
      <c r="C25" s="198"/>
      <c r="D25" s="206"/>
      <c r="E25" s="215"/>
      <c r="F25" s="206"/>
      <c r="G25" s="226"/>
      <c r="H25" s="239" t="s">
        <v>117</v>
      </c>
      <c r="I25" s="254" t="s">
        <v>63</v>
      </c>
      <c r="J25" s="263" t="s">
        <v>540</v>
      </c>
      <c r="K25" s="263"/>
      <c r="L25" s="254" t="s">
        <v>63</v>
      </c>
      <c r="M25" s="263" t="s">
        <v>154</v>
      </c>
      <c r="N25" s="263"/>
      <c r="O25" s="254" t="s">
        <v>63</v>
      </c>
      <c r="P25" s="263" t="s">
        <v>559</v>
      </c>
      <c r="Q25" s="263"/>
      <c r="R25" s="254" t="s">
        <v>63</v>
      </c>
      <c r="S25" s="263" t="s">
        <v>561</v>
      </c>
      <c r="T25" s="277"/>
      <c r="U25" s="277"/>
      <c r="V25" s="277"/>
      <c r="W25" s="277"/>
      <c r="X25" s="298"/>
      <c r="Y25" s="302"/>
      <c r="Z25" s="303"/>
      <c r="AA25" s="303"/>
      <c r="AB25" s="310"/>
      <c r="AC25" s="302"/>
      <c r="AD25" s="303"/>
      <c r="AE25" s="303"/>
      <c r="AF25" s="310"/>
    </row>
    <row r="26" spans="1:32" s="19" customFormat="1" ht="18.75" customHeight="1">
      <c r="A26" s="183"/>
      <c r="B26" s="192"/>
      <c r="C26" s="197"/>
      <c r="D26" s="205"/>
      <c r="E26" s="215"/>
      <c r="F26" s="206"/>
      <c r="G26" s="225"/>
      <c r="H26" s="238" t="s">
        <v>308</v>
      </c>
      <c r="I26" s="255" t="s">
        <v>63</v>
      </c>
      <c r="J26" s="265" t="s">
        <v>540</v>
      </c>
      <c r="K26" s="265"/>
      <c r="L26" s="254" t="s">
        <v>63</v>
      </c>
      <c r="M26" s="263" t="s">
        <v>489</v>
      </c>
      <c r="N26" s="263"/>
      <c r="O26" s="254" t="s">
        <v>63</v>
      </c>
      <c r="P26" s="263" t="s">
        <v>766</v>
      </c>
      <c r="Q26" s="277"/>
      <c r="R26" s="254" t="s">
        <v>63</v>
      </c>
      <c r="S26" s="263" t="s">
        <v>763</v>
      </c>
      <c r="T26" s="263"/>
      <c r="U26" s="255" t="s">
        <v>63</v>
      </c>
      <c r="V26" s="265" t="s">
        <v>767</v>
      </c>
      <c r="W26" s="290"/>
      <c r="X26" s="299"/>
      <c r="Y26" s="303"/>
      <c r="Z26" s="303"/>
      <c r="AA26" s="303"/>
      <c r="AB26" s="310"/>
      <c r="AC26" s="302"/>
      <c r="AD26" s="303"/>
      <c r="AE26" s="303"/>
      <c r="AF26" s="310"/>
    </row>
    <row r="27" spans="1:32" s="19" customFormat="1" ht="18.75" customHeight="1">
      <c r="A27" s="182"/>
      <c r="B27" s="191"/>
      <c r="C27" s="196"/>
      <c r="D27" s="204"/>
      <c r="E27" s="214"/>
      <c r="F27" s="204"/>
      <c r="G27" s="224"/>
      <c r="H27" s="235" t="s">
        <v>165</v>
      </c>
      <c r="I27" s="250" t="s">
        <v>63</v>
      </c>
      <c r="J27" s="261" t="s">
        <v>540</v>
      </c>
      <c r="K27" s="261"/>
      <c r="L27" s="272"/>
      <c r="M27" s="279" t="s">
        <v>63</v>
      </c>
      <c r="N27" s="261" t="s">
        <v>96</v>
      </c>
      <c r="O27" s="261"/>
      <c r="P27" s="272"/>
      <c r="Q27" s="279" t="s">
        <v>63</v>
      </c>
      <c r="R27" s="288" t="s">
        <v>202</v>
      </c>
      <c r="S27" s="288"/>
      <c r="T27" s="288"/>
      <c r="U27" s="288"/>
      <c r="V27" s="288"/>
      <c r="W27" s="288"/>
      <c r="X27" s="292"/>
      <c r="Y27" s="256" t="s">
        <v>63</v>
      </c>
      <c r="Z27" s="259" t="s">
        <v>544</v>
      </c>
      <c r="AA27" s="259"/>
      <c r="AB27" s="309"/>
      <c r="AC27" s="256" t="s">
        <v>63</v>
      </c>
      <c r="AD27" s="259" t="s">
        <v>544</v>
      </c>
      <c r="AE27" s="259"/>
      <c r="AF27" s="309"/>
    </row>
    <row r="28" spans="1:32" s="19" customFormat="1" ht="19.5" customHeight="1">
      <c r="A28" s="183"/>
      <c r="B28" s="192"/>
      <c r="C28" s="197"/>
      <c r="D28" s="205"/>
      <c r="E28" s="215"/>
      <c r="F28" s="206"/>
      <c r="G28" s="225"/>
      <c r="H28" s="237" t="s">
        <v>545</v>
      </c>
      <c r="I28" s="252" t="s">
        <v>63</v>
      </c>
      <c r="J28" s="263" t="s">
        <v>451</v>
      </c>
      <c r="K28" s="270"/>
      <c r="L28" s="274"/>
      <c r="M28" s="254" t="s">
        <v>63</v>
      </c>
      <c r="N28" s="263" t="s">
        <v>320</v>
      </c>
      <c r="O28" s="254"/>
      <c r="P28" s="263"/>
      <c r="Q28" s="285"/>
      <c r="R28" s="285"/>
      <c r="S28" s="285"/>
      <c r="T28" s="285"/>
      <c r="U28" s="285"/>
      <c r="V28" s="285"/>
      <c r="W28" s="285"/>
      <c r="X28" s="294"/>
      <c r="Y28" s="184" t="s">
        <v>63</v>
      </c>
      <c r="Z28" s="203" t="s">
        <v>414</v>
      </c>
      <c r="AA28" s="303"/>
      <c r="AB28" s="310"/>
      <c r="AC28" s="184" t="s">
        <v>63</v>
      </c>
      <c r="AD28" s="203" t="s">
        <v>414</v>
      </c>
      <c r="AE28" s="303"/>
      <c r="AF28" s="310"/>
    </row>
    <row r="29" spans="1:32" s="19" customFormat="1" ht="19.5" customHeight="1">
      <c r="A29" s="183"/>
      <c r="B29" s="192"/>
      <c r="C29" s="197"/>
      <c r="D29" s="205"/>
      <c r="E29" s="215"/>
      <c r="F29" s="206"/>
      <c r="G29" s="225"/>
      <c r="H29" s="237" t="s">
        <v>547</v>
      </c>
      <c r="I29" s="252" t="s">
        <v>63</v>
      </c>
      <c r="J29" s="263" t="s">
        <v>451</v>
      </c>
      <c r="K29" s="270"/>
      <c r="L29" s="274"/>
      <c r="M29" s="254" t="s">
        <v>63</v>
      </c>
      <c r="N29" s="263" t="s">
        <v>320</v>
      </c>
      <c r="O29" s="254"/>
      <c r="P29" s="263"/>
      <c r="Q29" s="285"/>
      <c r="R29" s="285"/>
      <c r="S29" s="285"/>
      <c r="T29" s="285"/>
      <c r="U29" s="285"/>
      <c r="V29" s="285"/>
      <c r="W29" s="285"/>
      <c r="X29" s="294"/>
      <c r="Y29" s="184"/>
      <c r="Z29" s="203"/>
      <c r="AA29" s="303"/>
      <c r="AB29" s="310"/>
      <c r="AC29" s="184"/>
      <c r="AD29" s="203"/>
      <c r="AE29" s="303"/>
      <c r="AF29" s="310"/>
    </row>
    <row r="30" spans="1:32" s="19" customFormat="1" ht="18.75" customHeight="1">
      <c r="A30" s="183"/>
      <c r="B30" s="192"/>
      <c r="C30" s="198"/>
      <c r="D30" s="206"/>
      <c r="E30" s="215"/>
      <c r="F30" s="206"/>
      <c r="G30" s="226"/>
      <c r="H30" s="238" t="s">
        <v>516</v>
      </c>
      <c r="I30" s="253" t="s">
        <v>63</v>
      </c>
      <c r="J30" s="264" t="s">
        <v>540</v>
      </c>
      <c r="K30" s="264"/>
      <c r="L30" s="275" t="s">
        <v>63</v>
      </c>
      <c r="M30" s="264" t="s">
        <v>146</v>
      </c>
      <c r="N30" s="264"/>
      <c r="O30" s="264"/>
      <c r="P30" s="264"/>
      <c r="Q30" s="264"/>
      <c r="R30" s="264"/>
      <c r="S30" s="264"/>
      <c r="T30" s="264"/>
      <c r="U30" s="264"/>
      <c r="V30" s="264"/>
      <c r="W30" s="264"/>
      <c r="X30" s="295"/>
      <c r="Y30" s="302"/>
      <c r="Z30" s="303"/>
      <c r="AA30" s="303"/>
      <c r="AB30" s="310"/>
      <c r="AC30" s="302"/>
      <c r="AD30" s="303"/>
      <c r="AE30" s="303"/>
      <c r="AF30" s="310"/>
    </row>
    <row r="31" spans="1:32" s="19" customFormat="1" ht="18.75" customHeight="1">
      <c r="A31" s="183"/>
      <c r="B31" s="192"/>
      <c r="C31" s="198"/>
      <c r="D31" s="206"/>
      <c r="E31" s="215"/>
      <c r="F31" s="206"/>
      <c r="G31" s="226"/>
      <c r="H31" s="238"/>
      <c r="I31" s="253"/>
      <c r="J31" s="264"/>
      <c r="K31" s="264"/>
      <c r="L31" s="275"/>
      <c r="M31" s="264"/>
      <c r="N31" s="264"/>
      <c r="O31" s="175"/>
      <c r="P31" s="175"/>
      <c r="Q31" s="175"/>
      <c r="R31" s="175"/>
      <c r="S31" s="175"/>
      <c r="T31" s="175"/>
      <c r="U31" s="175"/>
      <c r="V31" s="175"/>
      <c r="W31" s="175"/>
      <c r="X31" s="296"/>
      <c r="Y31" s="302"/>
      <c r="Z31" s="303"/>
      <c r="AA31" s="303"/>
      <c r="AB31" s="310"/>
      <c r="AC31" s="302"/>
      <c r="AD31" s="303"/>
      <c r="AE31" s="303"/>
      <c r="AF31" s="310"/>
    </row>
    <row r="32" spans="1:32" s="19" customFormat="1" ht="18.75" customHeight="1">
      <c r="A32" s="183"/>
      <c r="B32" s="192"/>
      <c r="C32" s="198"/>
      <c r="D32" s="206"/>
      <c r="E32" s="215"/>
      <c r="F32" s="206"/>
      <c r="G32" s="226"/>
      <c r="H32" s="238"/>
      <c r="I32" s="253"/>
      <c r="J32" s="264"/>
      <c r="K32" s="264"/>
      <c r="L32" s="275"/>
      <c r="M32" s="264"/>
      <c r="N32" s="264"/>
      <c r="O32" s="284"/>
      <c r="P32" s="284"/>
      <c r="Q32" s="284"/>
      <c r="R32" s="284"/>
      <c r="S32" s="284"/>
      <c r="T32" s="284"/>
      <c r="U32" s="284"/>
      <c r="V32" s="284"/>
      <c r="W32" s="284"/>
      <c r="X32" s="297"/>
      <c r="Y32" s="302"/>
      <c r="Z32" s="303"/>
      <c r="AA32" s="303"/>
      <c r="AB32" s="310"/>
      <c r="AC32" s="302"/>
      <c r="AD32" s="303"/>
      <c r="AE32" s="303"/>
      <c r="AF32" s="310"/>
    </row>
    <row r="33" spans="1:32" s="19" customFormat="1" ht="18.75" customHeight="1">
      <c r="A33" s="183"/>
      <c r="B33" s="192"/>
      <c r="C33" s="198"/>
      <c r="D33" s="206"/>
      <c r="E33" s="215"/>
      <c r="F33" s="206"/>
      <c r="G33" s="226"/>
      <c r="H33" s="239" t="s">
        <v>549</v>
      </c>
      <c r="I33" s="252" t="s">
        <v>63</v>
      </c>
      <c r="J33" s="263" t="s">
        <v>552</v>
      </c>
      <c r="K33" s="270"/>
      <c r="L33" s="274"/>
      <c r="M33" s="254" t="s">
        <v>63</v>
      </c>
      <c r="N33" s="263" t="s">
        <v>553</v>
      </c>
      <c r="O33" s="285"/>
      <c r="P33" s="285"/>
      <c r="Q33" s="285"/>
      <c r="R33" s="285"/>
      <c r="S33" s="285"/>
      <c r="T33" s="285"/>
      <c r="U33" s="285"/>
      <c r="V33" s="285"/>
      <c r="W33" s="285"/>
      <c r="X33" s="294"/>
      <c r="Y33" s="302"/>
      <c r="Z33" s="303"/>
      <c r="AA33" s="303"/>
      <c r="AB33" s="310"/>
      <c r="AC33" s="302"/>
      <c r="AD33" s="303"/>
      <c r="AE33" s="303"/>
      <c r="AF33" s="310"/>
    </row>
    <row r="34" spans="1:32" s="19" customFormat="1" ht="18.75" customHeight="1">
      <c r="A34" s="184" t="s">
        <v>63</v>
      </c>
      <c r="B34" s="192">
        <v>74</v>
      </c>
      <c r="C34" s="198" t="s">
        <v>302</v>
      </c>
      <c r="D34" s="184" t="s">
        <v>63</v>
      </c>
      <c r="E34" s="215" t="s">
        <v>556</v>
      </c>
      <c r="F34" s="206"/>
      <c r="G34" s="226"/>
      <c r="H34" s="240" t="s">
        <v>535</v>
      </c>
      <c r="I34" s="253" t="s">
        <v>63</v>
      </c>
      <c r="J34" s="263" t="s">
        <v>540</v>
      </c>
      <c r="K34" s="263"/>
      <c r="L34" s="254" t="s">
        <v>63</v>
      </c>
      <c r="M34" s="263" t="s">
        <v>417</v>
      </c>
      <c r="N34" s="263"/>
      <c r="O34" s="275" t="s">
        <v>63</v>
      </c>
      <c r="P34" s="263" t="s">
        <v>554</v>
      </c>
      <c r="Q34" s="277"/>
      <c r="R34" s="277"/>
      <c r="S34" s="277"/>
      <c r="T34" s="277"/>
      <c r="U34" s="277"/>
      <c r="V34" s="277"/>
      <c r="W34" s="277"/>
      <c r="X34" s="298"/>
      <c r="Y34" s="302"/>
      <c r="Z34" s="303"/>
      <c r="AA34" s="303"/>
      <c r="AB34" s="310"/>
      <c r="AC34" s="302"/>
      <c r="AD34" s="303"/>
      <c r="AE34" s="303"/>
      <c r="AF34" s="310"/>
    </row>
    <row r="35" spans="1:32" s="19" customFormat="1" ht="18.75" customHeight="1">
      <c r="A35" s="183"/>
      <c r="B35" s="192"/>
      <c r="C35" s="198" t="s">
        <v>563</v>
      </c>
      <c r="D35" s="184" t="s">
        <v>63</v>
      </c>
      <c r="E35" s="215" t="s">
        <v>147</v>
      </c>
      <c r="F35" s="206"/>
      <c r="G35" s="226"/>
      <c r="H35" s="240" t="s">
        <v>44</v>
      </c>
      <c r="I35" s="252" t="s">
        <v>63</v>
      </c>
      <c r="J35" s="263" t="s">
        <v>540</v>
      </c>
      <c r="K35" s="263"/>
      <c r="L35" s="254" t="s">
        <v>63</v>
      </c>
      <c r="M35" s="263" t="s">
        <v>557</v>
      </c>
      <c r="N35" s="263"/>
      <c r="O35" s="254" t="s">
        <v>63</v>
      </c>
      <c r="P35" s="263" t="s">
        <v>152</v>
      </c>
      <c r="Q35" s="277"/>
      <c r="R35" s="277"/>
      <c r="S35" s="277"/>
      <c r="T35" s="277"/>
      <c r="U35" s="277"/>
      <c r="V35" s="277"/>
      <c r="W35" s="277"/>
      <c r="X35" s="298"/>
      <c r="Y35" s="302"/>
      <c r="Z35" s="303"/>
      <c r="AA35" s="303"/>
      <c r="AB35" s="310"/>
      <c r="AC35" s="302"/>
      <c r="AD35" s="303"/>
      <c r="AE35" s="303"/>
      <c r="AF35" s="310"/>
    </row>
    <row r="36" spans="1:32" s="19" customFormat="1" ht="18.75" customHeight="1">
      <c r="A36" s="183"/>
      <c r="B36" s="192"/>
      <c r="C36" s="198"/>
      <c r="D36" s="184" t="s">
        <v>63</v>
      </c>
      <c r="E36" s="215" t="s">
        <v>558</v>
      </c>
      <c r="F36" s="206"/>
      <c r="G36" s="226"/>
      <c r="H36" s="240" t="s">
        <v>228</v>
      </c>
      <c r="I36" s="252" t="s">
        <v>63</v>
      </c>
      <c r="J36" s="263" t="s">
        <v>540</v>
      </c>
      <c r="K36" s="270"/>
      <c r="L36" s="254" t="s">
        <v>63</v>
      </c>
      <c r="M36" s="263" t="s">
        <v>146</v>
      </c>
      <c r="N36" s="277"/>
      <c r="O36" s="277"/>
      <c r="P36" s="277"/>
      <c r="Q36" s="277"/>
      <c r="R36" s="277"/>
      <c r="S36" s="277"/>
      <c r="T36" s="277"/>
      <c r="U36" s="277"/>
      <c r="V36" s="277"/>
      <c r="W36" s="277"/>
      <c r="X36" s="298"/>
      <c r="Y36" s="302"/>
      <c r="Z36" s="303"/>
      <c r="AA36" s="303"/>
      <c r="AB36" s="310"/>
      <c r="AC36" s="302"/>
      <c r="AD36" s="303"/>
      <c r="AE36" s="303"/>
      <c r="AF36" s="310"/>
    </row>
    <row r="37" spans="1:32" s="19" customFormat="1" ht="18.75" customHeight="1">
      <c r="A37" s="183"/>
      <c r="B37" s="192"/>
      <c r="C37" s="198"/>
      <c r="D37" s="206"/>
      <c r="E37" s="215"/>
      <c r="F37" s="206"/>
      <c r="G37" s="226"/>
      <c r="H37" s="239" t="s">
        <v>122</v>
      </c>
      <c r="I37" s="252" t="s">
        <v>63</v>
      </c>
      <c r="J37" s="263" t="s">
        <v>540</v>
      </c>
      <c r="K37" s="270"/>
      <c r="L37" s="254" t="s">
        <v>63</v>
      </c>
      <c r="M37" s="263" t="s">
        <v>146</v>
      </c>
      <c r="N37" s="277"/>
      <c r="O37" s="277"/>
      <c r="P37" s="277"/>
      <c r="Q37" s="277"/>
      <c r="R37" s="277"/>
      <c r="S37" s="277"/>
      <c r="T37" s="277"/>
      <c r="U37" s="277"/>
      <c r="V37" s="277"/>
      <c r="W37" s="277"/>
      <c r="X37" s="298"/>
      <c r="Y37" s="302"/>
      <c r="Z37" s="303"/>
      <c r="AA37" s="303"/>
      <c r="AB37" s="310"/>
      <c r="AC37" s="302"/>
      <c r="AD37" s="303"/>
      <c r="AE37" s="303"/>
      <c r="AF37" s="310"/>
    </row>
    <row r="38" spans="1:32" s="19" customFormat="1" ht="18.75" customHeight="1">
      <c r="A38" s="184"/>
      <c r="B38" s="192"/>
      <c r="C38" s="198"/>
      <c r="D38" s="184"/>
      <c r="E38" s="215"/>
      <c r="F38" s="206"/>
      <c r="G38" s="226"/>
      <c r="H38" s="203" t="s">
        <v>124</v>
      </c>
      <c r="I38" s="252" t="s">
        <v>63</v>
      </c>
      <c r="J38" s="263" t="s">
        <v>540</v>
      </c>
      <c r="K38" s="270"/>
      <c r="L38" s="254" t="s">
        <v>63</v>
      </c>
      <c r="M38" s="263" t="s">
        <v>146</v>
      </c>
      <c r="N38" s="277"/>
      <c r="O38" s="277"/>
      <c r="P38" s="277"/>
      <c r="Q38" s="277"/>
      <c r="R38" s="277"/>
      <c r="S38" s="277"/>
      <c r="T38" s="277"/>
      <c r="U38" s="277"/>
      <c r="V38" s="277"/>
      <c r="W38" s="277"/>
      <c r="X38" s="298"/>
      <c r="Y38" s="302"/>
      <c r="Z38" s="303"/>
      <c r="AA38" s="303"/>
      <c r="AB38" s="310"/>
      <c r="AC38" s="302"/>
      <c r="AD38" s="303"/>
      <c r="AE38" s="303"/>
      <c r="AF38" s="310"/>
    </row>
    <row r="39" spans="1:32" s="19" customFormat="1" ht="18.75" customHeight="1">
      <c r="A39" s="183"/>
      <c r="B39" s="192"/>
      <c r="C39" s="198"/>
      <c r="D39" s="184"/>
      <c r="E39" s="215"/>
      <c r="F39" s="206"/>
      <c r="G39" s="226"/>
      <c r="H39" s="240" t="s">
        <v>229</v>
      </c>
      <c r="I39" s="252" t="s">
        <v>63</v>
      </c>
      <c r="J39" s="263" t="s">
        <v>540</v>
      </c>
      <c r="K39" s="270"/>
      <c r="L39" s="254" t="s">
        <v>63</v>
      </c>
      <c r="M39" s="263" t="s">
        <v>146</v>
      </c>
      <c r="N39" s="277"/>
      <c r="O39" s="277"/>
      <c r="P39" s="277"/>
      <c r="Q39" s="277"/>
      <c r="R39" s="277"/>
      <c r="S39" s="277"/>
      <c r="T39" s="277"/>
      <c r="U39" s="277"/>
      <c r="V39" s="277"/>
      <c r="W39" s="277"/>
      <c r="X39" s="298"/>
      <c r="Y39" s="302"/>
      <c r="Z39" s="303"/>
      <c r="AA39" s="303"/>
      <c r="AB39" s="310"/>
      <c r="AC39" s="302"/>
      <c r="AD39" s="303"/>
      <c r="AE39" s="303"/>
      <c r="AF39" s="310"/>
    </row>
    <row r="40" spans="1:32" s="19" customFormat="1" ht="18.75" customHeight="1">
      <c r="A40" s="183"/>
      <c r="B40" s="192"/>
      <c r="C40" s="198"/>
      <c r="D40" s="184"/>
      <c r="E40" s="215"/>
      <c r="F40" s="206"/>
      <c r="G40" s="226"/>
      <c r="H40" s="240" t="s">
        <v>534</v>
      </c>
      <c r="I40" s="252" t="s">
        <v>63</v>
      </c>
      <c r="J40" s="263" t="s">
        <v>540</v>
      </c>
      <c r="K40" s="270"/>
      <c r="L40" s="254" t="s">
        <v>63</v>
      </c>
      <c r="M40" s="263" t="s">
        <v>146</v>
      </c>
      <c r="N40" s="277"/>
      <c r="O40" s="277"/>
      <c r="P40" s="277"/>
      <c r="Q40" s="277"/>
      <c r="R40" s="277"/>
      <c r="S40" s="277"/>
      <c r="T40" s="277"/>
      <c r="U40" s="277"/>
      <c r="V40" s="277"/>
      <c r="W40" s="277"/>
      <c r="X40" s="298"/>
      <c r="Y40" s="302"/>
      <c r="Z40" s="303"/>
      <c r="AA40" s="303"/>
      <c r="AB40" s="310"/>
      <c r="AC40" s="302"/>
      <c r="AD40" s="303"/>
      <c r="AE40" s="303"/>
      <c r="AF40" s="310"/>
    </row>
    <row r="41" spans="1:32" s="19" customFormat="1" ht="18.75" customHeight="1">
      <c r="A41" s="183"/>
      <c r="B41" s="192"/>
      <c r="C41" s="198"/>
      <c r="D41" s="206"/>
      <c r="E41" s="215"/>
      <c r="F41" s="206"/>
      <c r="G41" s="226"/>
      <c r="H41" s="239" t="s">
        <v>117</v>
      </c>
      <c r="I41" s="252" t="s">
        <v>63</v>
      </c>
      <c r="J41" s="263" t="s">
        <v>540</v>
      </c>
      <c r="K41" s="263"/>
      <c r="L41" s="254" t="s">
        <v>63</v>
      </c>
      <c r="M41" s="263" t="s">
        <v>154</v>
      </c>
      <c r="N41" s="263"/>
      <c r="O41" s="254" t="s">
        <v>63</v>
      </c>
      <c r="P41" s="263" t="s">
        <v>559</v>
      </c>
      <c r="Q41" s="277"/>
      <c r="R41" s="254" t="s">
        <v>63</v>
      </c>
      <c r="S41" s="263" t="s">
        <v>561</v>
      </c>
      <c r="T41" s="277"/>
      <c r="U41" s="277"/>
      <c r="V41" s="277"/>
      <c r="W41" s="277"/>
      <c r="X41" s="298"/>
      <c r="Y41" s="302"/>
      <c r="Z41" s="303"/>
      <c r="AA41" s="303"/>
      <c r="AB41" s="310"/>
      <c r="AC41" s="302"/>
      <c r="AD41" s="303"/>
      <c r="AE41" s="303"/>
      <c r="AF41" s="310"/>
    </row>
    <row r="42" spans="1:32" s="19" customFormat="1" ht="18.75" customHeight="1">
      <c r="A42" s="185"/>
      <c r="B42" s="193"/>
      <c r="C42" s="199"/>
      <c r="D42" s="207"/>
      <c r="E42" s="216"/>
      <c r="F42" s="219"/>
      <c r="G42" s="227"/>
      <c r="H42" s="242" t="s">
        <v>308</v>
      </c>
      <c r="I42" s="255" t="s">
        <v>63</v>
      </c>
      <c r="J42" s="265" t="s">
        <v>540</v>
      </c>
      <c r="K42" s="265"/>
      <c r="L42" s="255" t="s">
        <v>63</v>
      </c>
      <c r="M42" s="265" t="s">
        <v>489</v>
      </c>
      <c r="N42" s="265"/>
      <c r="O42" s="255" t="s">
        <v>63</v>
      </c>
      <c r="P42" s="265" t="s">
        <v>766</v>
      </c>
      <c r="Q42" s="283"/>
      <c r="R42" s="255" t="s">
        <v>63</v>
      </c>
      <c r="S42" s="265" t="s">
        <v>763</v>
      </c>
      <c r="T42" s="265"/>
      <c r="U42" s="255" t="s">
        <v>63</v>
      </c>
      <c r="V42" s="265" t="s">
        <v>767</v>
      </c>
      <c r="W42" s="290"/>
      <c r="X42" s="299"/>
      <c r="Y42" s="304"/>
      <c r="Z42" s="304"/>
      <c r="AA42" s="304"/>
      <c r="AB42" s="311"/>
      <c r="AC42" s="312"/>
      <c r="AD42" s="304"/>
      <c r="AE42" s="304"/>
      <c r="AF42" s="311"/>
    </row>
    <row r="43" spans="1:32" ht="20.25" customHeight="1"/>
    <row r="44" spans="1:32" ht="20.25" customHeight="1">
      <c r="A44" s="178" t="s">
        <v>565</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row>
    <row r="45" spans="1:32" ht="20.25" customHeight="1"/>
    <row r="46" spans="1:32" ht="30" customHeight="1">
      <c r="S46" s="179" t="s">
        <v>522</v>
      </c>
      <c r="T46" s="189"/>
      <c r="U46" s="189"/>
      <c r="V46" s="195"/>
      <c r="W46" s="179"/>
      <c r="X46" s="291"/>
      <c r="Y46" s="291"/>
      <c r="Z46" s="291"/>
      <c r="AA46" s="291"/>
      <c r="AB46" s="291"/>
      <c r="AC46" s="291"/>
      <c r="AD46" s="291"/>
      <c r="AE46" s="291"/>
      <c r="AF46" s="313"/>
    </row>
    <row r="47" spans="1:32" ht="20.25" customHeight="1">
      <c r="A47" s="186"/>
      <c r="B47" s="186"/>
      <c r="C47" s="200"/>
      <c r="D47" s="200"/>
      <c r="E47" s="200"/>
      <c r="F47" s="200"/>
      <c r="G47" s="228"/>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row>
    <row r="48" spans="1:32" ht="18" customHeight="1">
      <c r="A48" s="179" t="s">
        <v>524</v>
      </c>
      <c r="B48" s="189"/>
      <c r="C48" s="195"/>
      <c r="D48" s="179" t="s">
        <v>140</v>
      </c>
      <c r="E48" s="195"/>
      <c r="F48" s="220" t="s">
        <v>525</v>
      </c>
      <c r="G48" s="229"/>
      <c r="H48" s="179" t="s">
        <v>116</v>
      </c>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95"/>
    </row>
    <row r="49" spans="1:33" ht="18.75" customHeight="1">
      <c r="A49" s="180" t="s">
        <v>527</v>
      </c>
      <c r="B49" s="190"/>
      <c r="C49" s="191"/>
      <c r="D49" s="180"/>
      <c r="E49" s="212"/>
      <c r="F49" s="218"/>
      <c r="G49" s="222"/>
      <c r="H49" s="233" t="s">
        <v>528</v>
      </c>
      <c r="I49" s="256" t="s">
        <v>63</v>
      </c>
      <c r="J49" s="259" t="s">
        <v>529</v>
      </c>
      <c r="K49" s="259"/>
      <c r="L49" s="259"/>
      <c r="M49" s="281" t="s">
        <v>63</v>
      </c>
      <c r="N49" s="259" t="s">
        <v>531</v>
      </c>
      <c r="O49" s="259"/>
      <c r="P49" s="259"/>
      <c r="Q49" s="281" t="s">
        <v>63</v>
      </c>
      <c r="R49" s="259" t="s">
        <v>178</v>
      </c>
      <c r="S49" s="259"/>
      <c r="T49" s="259"/>
      <c r="U49" s="281" t="s">
        <v>63</v>
      </c>
      <c r="V49" s="259" t="s">
        <v>533</v>
      </c>
      <c r="W49" s="259"/>
      <c r="X49" s="259"/>
      <c r="Y49" s="259"/>
      <c r="Z49" s="259"/>
      <c r="AA49" s="259"/>
      <c r="AB49" s="259"/>
      <c r="AC49" s="259"/>
      <c r="AD49" s="259"/>
      <c r="AE49" s="259"/>
      <c r="AF49" s="314"/>
    </row>
    <row r="50" spans="1:33" ht="18.75" customHeight="1">
      <c r="A50" s="181"/>
      <c r="B50" s="186"/>
      <c r="C50" s="193"/>
      <c r="D50" s="181"/>
      <c r="E50" s="213"/>
      <c r="F50" s="207"/>
      <c r="G50" s="223"/>
      <c r="H50" s="234"/>
      <c r="I50" s="249" t="s">
        <v>63</v>
      </c>
      <c r="J50" s="260" t="s">
        <v>313</v>
      </c>
      <c r="K50" s="260"/>
      <c r="L50" s="260"/>
      <c r="M50" s="278" t="s">
        <v>63</v>
      </c>
      <c r="N50" s="260" t="s">
        <v>536</v>
      </c>
      <c r="O50" s="260"/>
      <c r="P50" s="260"/>
      <c r="Q50" s="278" t="s">
        <v>63</v>
      </c>
      <c r="R50" s="260" t="s">
        <v>538</v>
      </c>
      <c r="S50" s="260"/>
      <c r="T50" s="260"/>
      <c r="U50" s="278" t="s">
        <v>63</v>
      </c>
      <c r="V50" s="260" t="s">
        <v>539</v>
      </c>
      <c r="W50" s="260"/>
      <c r="X50" s="260"/>
      <c r="Y50" s="200"/>
      <c r="Z50" s="200"/>
      <c r="AA50" s="200"/>
      <c r="AB50" s="200"/>
      <c r="AC50" s="200"/>
      <c r="AD50" s="200"/>
      <c r="AE50" s="200"/>
      <c r="AF50" s="213"/>
    </row>
    <row r="51" spans="1:33" s="19" customFormat="1" ht="18.75" customHeight="1">
      <c r="A51" s="187" t="s">
        <v>150</v>
      </c>
      <c r="B51" s="194" t="s">
        <v>150</v>
      </c>
      <c r="C51" s="201" t="s">
        <v>150</v>
      </c>
      <c r="D51" s="208" t="s">
        <v>150</v>
      </c>
      <c r="E51" s="201" t="s">
        <v>150</v>
      </c>
      <c r="F51" s="208" t="s">
        <v>150</v>
      </c>
      <c r="G51" s="230" t="s">
        <v>150</v>
      </c>
      <c r="H51" s="243" t="s">
        <v>165</v>
      </c>
      <c r="I51" s="257" t="s">
        <v>63</v>
      </c>
      <c r="J51" s="266" t="s">
        <v>540</v>
      </c>
      <c r="K51" s="266"/>
      <c r="L51" s="276" t="s">
        <v>150</v>
      </c>
      <c r="M51" s="282" t="s">
        <v>63</v>
      </c>
      <c r="N51" s="266" t="s">
        <v>764</v>
      </c>
      <c r="O51" s="266"/>
      <c r="P51" s="266"/>
      <c r="Q51" s="287" t="s">
        <v>63</v>
      </c>
      <c r="R51" s="266" t="s">
        <v>765</v>
      </c>
      <c r="S51" s="266"/>
      <c r="T51" s="266"/>
      <c r="U51" s="266" t="s">
        <v>150</v>
      </c>
      <c r="V51" s="261" t="s">
        <v>150</v>
      </c>
      <c r="W51" s="261" t="s">
        <v>150</v>
      </c>
      <c r="X51" s="261" t="s">
        <v>150</v>
      </c>
      <c r="Y51" s="261" t="s">
        <v>150</v>
      </c>
      <c r="Z51" s="261" t="s">
        <v>150</v>
      </c>
      <c r="AA51" s="261" t="s">
        <v>150</v>
      </c>
      <c r="AB51" s="261" t="s">
        <v>150</v>
      </c>
      <c r="AC51" s="261" t="s">
        <v>150</v>
      </c>
      <c r="AD51" s="261" t="s">
        <v>150</v>
      </c>
      <c r="AE51" s="261" t="s">
        <v>150</v>
      </c>
      <c r="AF51" s="315" t="s">
        <v>150</v>
      </c>
      <c r="AG51" s="322"/>
    </row>
    <row r="52" spans="1:33" s="19" customFormat="1" ht="19.5" customHeight="1">
      <c r="A52" s="183"/>
      <c r="B52" s="192"/>
      <c r="C52" s="197"/>
      <c r="D52" s="205"/>
      <c r="E52" s="215"/>
      <c r="F52" s="206"/>
      <c r="G52" s="225"/>
      <c r="H52" s="236" t="s">
        <v>545</v>
      </c>
      <c r="I52" s="251" t="s">
        <v>63</v>
      </c>
      <c r="J52" s="262" t="s">
        <v>451</v>
      </c>
      <c r="K52" s="269"/>
      <c r="L52" s="273"/>
      <c r="M52" s="280" t="s">
        <v>63</v>
      </c>
      <c r="N52" s="262" t="s">
        <v>320</v>
      </c>
      <c r="O52" s="280"/>
      <c r="P52" s="262"/>
      <c r="Q52" s="286"/>
      <c r="R52" s="286"/>
      <c r="S52" s="286"/>
      <c r="T52" s="286"/>
      <c r="U52" s="286"/>
      <c r="V52" s="286"/>
      <c r="W52" s="286"/>
      <c r="X52" s="286"/>
      <c r="Y52" s="286"/>
      <c r="Z52" s="286"/>
      <c r="AA52" s="286"/>
      <c r="AB52" s="286"/>
      <c r="AC52" s="286"/>
      <c r="AD52" s="286"/>
      <c r="AE52" s="286"/>
      <c r="AF52" s="316"/>
    </row>
    <row r="53" spans="1:33" s="19" customFormat="1" ht="19.5" customHeight="1">
      <c r="A53" s="183"/>
      <c r="B53" s="192"/>
      <c r="C53" s="197"/>
      <c r="D53" s="205"/>
      <c r="E53" s="215"/>
      <c r="F53" s="206"/>
      <c r="G53" s="225"/>
      <c r="H53" s="237" t="s">
        <v>547</v>
      </c>
      <c r="I53" s="252" t="s">
        <v>63</v>
      </c>
      <c r="J53" s="263" t="s">
        <v>451</v>
      </c>
      <c r="K53" s="270"/>
      <c r="L53" s="274"/>
      <c r="M53" s="254" t="s">
        <v>63</v>
      </c>
      <c r="N53" s="263" t="s">
        <v>320</v>
      </c>
      <c r="O53" s="254"/>
      <c r="P53" s="263"/>
      <c r="Q53" s="285"/>
      <c r="R53" s="285"/>
      <c r="S53" s="285"/>
      <c r="T53" s="285"/>
      <c r="U53" s="285"/>
      <c r="V53" s="285"/>
      <c r="W53" s="285"/>
      <c r="X53" s="285"/>
      <c r="Y53" s="285"/>
      <c r="Z53" s="285"/>
      <c r="AA53" s="285"/>
      <c r="AB53" s="285"/>
      <c r="AC53" s="285"/>
      <c r="AD53" s="285"/>
      <c r="AE53" s="285"/>
      <c r="AF53" s="317"/>
    </row>
    <row r="54" spans="1:33" s="19" customFormat="1" ht="18.75" customHeight="1">
      <c r="A54" s="183"/>
      <c r="B54" s="192"/>
      <c r="C54" s="198"/>
      <c r="D54" s="209"/>
      <c r="E54" s="215"/>
      <c r="F54" s="206"/>
      <c r="G54" s="226"/>
      <c r="H54" s="244" t="s">
        <v>549</v>
      </c>
      <c r="I54" s="252" t="s">
        <v>63</v>
      </c>
      <c r="J54" s="263" t="s">
        <v>552</v>
      </c>
      <c r="K54" s="270"/>
      <c r="L54" s="277"/>
      <c r="M54" s="254" t="s">
        <v>63</v>
      </c>
      <c r="N54" s="263" t="s">
        <v>553</v>
      </c>
      <c r="O54" s="285"/>
      <c r="P54" s="285"/>
      <c r="Q54" s="285"/>
      <c r="R54" s="263"/>
      <c r="S54" s="263"/>
      <c r="T54" s="263"/>
      <c r="U54" s="263"/>
      <c r="V54" s="263"/>
      <c r="W54" s="263"/>
      <c r="X54" s="263"/>
      <c r="Y54" s="263"/>
      <c r="Z54" s="263"/>
      <c r="AA54" s="263"/>
      <c r="AB54" s="263"/>
      <c r="AC54" s="263"/>
      <c r="AD54" s="263"/>
      <c r="AE54" s="263"/>
      <c r="AF54" s="318"/>
    </row>
    <row r="55" spans="1:33" s="19" customFormat="1" ht="18.75" customHeight="1">
      <c r="A55" s="183"/>
      <c r="B55" s="192"/>
      <c r="C55" s="198"/>
      <c r="D55" s="209"/>
      <c r="E55" s="215"/>
      <c r="F55" s="206"/>
      <c r="G55" s="226"/>
      <c r="H55" s="245" t="s">
        <v>535</v>
      </c>
      <c r="I55" s="252" t="s">
        <v>63</v>
      </c>
      <c r="J55" s="263" t="s">
        <v>540</v>
      </c>
      <c r="K55" s="263"/>
      <c r="L55" s="254" t="s">
        <v>63</v>
      </c>
      <c r="M55" s="263" t="s">
        <v>417</v>
      </c>
      <c r="N55" s="263"/>
      <c r="O55" s="254" t="s">
        <v>63</v>
      </c>
      <c r="P55" s="263" t="s">
        <v>554</v>
      </c>
      <c r="Q55" s="277"/>
      <c r="R55" s="277"/>
      <c r="S55" s="289"/>
      <c r="T55" s="289"/>
      <c r="U55" s="289"/>
      <c r="V55" s="289"/>
      <c r="W55" s="289"/>
      <c r="X55" s="289"/>
      <c r="Y55" s="289"/>
      <c r="Z55" s="289"/>
      <c r="AA55" s="289"/>
      <c r="AB55" s="289"/>
      <c r="AC55" s="289"/>
      <c r="AD55" s="289"/>
      <c r="AE55" s="289"/>
      <c r="AF55" s="319"/>
    </row>
    <row r="56" spans="1:33" s="19" customFormat="1" ht="18.75" customHeight="1">
      <c r="A56" s="183"/>
      <c r="B56" s="192"/>
      <c r="C56" s="198"/>
      <c r="D56" s="209"/>
      <c r="E56" s="215"/>
      <c r="F56" s="206"/>
      <c r="G56" s="226"/>
      <c r="H56" s="245" t="s">
        <v>44</v>
      </c>
      <c r="I56" s="252" t="s">
        <v>63</v>
      </c>
      <c r="J56" s="263" t="s">
        <v>540</v>
      </c>
      <c r="K56" s="263"/>
      <c r="L56" s="254" t="s">
        <v>63</v>
      </c>
      <c r="M56" s="263" t="s">
        <v>557</v>
      </c>
      <c r="N56" s="263"/>
      <c r="O56" s="254" t="s">
        <v>63</v>
      </c>
      <c r="P56" s="263" t="s">
        <v>152</v>
      </c>
      <c r="Q56" s="277"/>
      <c r="R56" s="277"/>
      <c r="S56" s="277"/>
      <c r="T56" s="263"/>
      <c r="U56" s="263"/>
      <c r="V56" s="263"/>
      <c r="W56" s="263"/>
      <c r="X56" s="263"/>
      <c r="Y56" s="263"/>
      <c r="Z56" s="263"/>
      <c r="AA56" s="263"/>
      <c r="AB56" s="263"/>
      <c r="AC56" s="263"/>
      <c r="AD56" s="263"/>
      <c r="AE56" s="263"/>
      <c r="AF56" s="318"/>
    </row>
    <row r="57" spans="1:33" s="19" customFormat="1" ht="18.75" customHeight="1">
      <c r="A57" s="184" t="s">
        <v>63</v>
      </c>
      <c r="B57" s="192">
        <v>72</v>
      </c>
      <c r="C57" s="198" t="s">
        <v>555</v>
      </c>
      <c r="D57" s="184" t="s">
        <v>63</v>
      </c>
      <c r="E57" s="215" t="s">
        <v>556</v>
      </c>
      <c r="F57" s="206"/>
      <c r="G57" s="226"/>
      <c r="H57" s="245" t="s">
        <v>228</v>
      </c>
      <c r="I57" s="252" t="s">
        <v>63</v>
      </c>
      <c r="J57" s="263" t="s">
        <v>540</v>
      </c>
      <c r="K57" s="270"/>
      <c r="L57" s="254" t="s">
        <v>63</v>
      </c>
      <c r="M57" s="263" t="s">
        <v>146</v>
      </c>
      <c r="N57" s="277"/>
      <c r="O57" s="263"/>
      <c r="P57" s="263"/>
      <c r="Q57" s="263"/>
      <c r="R57" s="263"/>
      <c r="S57" s="263"/>
      <c r="T57" s="263"/>
      <c r="U57" s="263"/>
      <c r="V57" s="263"/>
      <c r="W57" s="263"/>
      <c r="X57" s="263"/>
      <c r="Y57" s="263"/>
      <c r="Z57" s="263"/>
      <c r="AA57" s="263"/>
      <c r="AB57" s="263"/>
      <c r="AC57" s="263"/>
      <c r="AD57" s="263"/>
      <c r="AE57" s="263"/>
      <c r="AF57" s="318"/>
    </row>
    <row r="58" spans="1:33" s="19" customFormat="1" ht="18.75" customHeight="1">
      <c r="A58" s="183"/>
      <c r="B58" s="192"/>
      <c r="C58" s="198"/>
      <c r="D58" s="184" t="s">
        <v>63</v>
      </c>
      <c r="E58" s="215" t="s">
        <v>147</v>
      </c>
      <c r="F58" s="206"/>
      <c r="G58" s="226"/>
      <c r="H58" s="244" t="s">
        <v>39</v>
      </c>
      <c r="I58" s="252" t="s">
        <v>63</v>
      </c>
      <c r="J58" s="263" t="s">
        <v>540</v>
      </c>
      <c r="K58" s="270"/>
      <c r="L58" s="254" t="s">
        <v>63</v>
      </c>
      <c r="M58" s="263" t="s">
        <v>146</v>
      </c>
      <c r="N58" s="277"/>
      <c r="O58" s="263"/>
      <c r="P58" s="263"/>
      <c r="Q58" s="263"/>
      <c r="R58" s="263"/>
      <c r="S58" s="263"/>
      <c r="T58" s="263"/>
      <c r="U58" s="263"/>
      <c r="V58" s="263"/>
      <c r="W58" s="263"/>
      <c r="X58" s="263"/>
      <c r="Y58" s="263"/>
      <c r="Z58" s="263"/>
      <c r="AA58" s="263"/>
      <c r="AB58" s="263"/>
      <c r="AC58" s="263"/>
      <c r="AD58" s="263"/>
      <c r="AE58" s="263"/>
      <c r="AF58" s="318"/>
    </row>
    <row r="59" spans="1:33" s="19" customFormat="1" ht="18.75" customHeight="1">
      <c r="A59" s="183"/>
      <c r="B59" s="192"/>
      <c r="C59" s="198"/>
      <c r="D59" s="184" t="s">
        <v>63</v>
      </c>
      <c r="E59" s="215" t="s">
        <v>558</v>
      </c>
      <c r="F59" s="206"/>
      <c r="G59" s="226"/>
      <c r="H59" s="244" t="s">
        <v>122</v>
      </c>
      <c r="I59" s="252" t="s">
        <v>63</v>
      </c>
      <c r="J59" s="263" t="s">
        <v>540</v>
      </c>
      <c r="K59" s="270"/>
      <c r="L59" s="254" t="s">
        <v>63</v>
      </c>
      <c r="M59" s="263" t="s">
        <v>146</v>
      </c>
      <c r="N59" s="277"/>
      <c r="O59" s="263"/>
      <c r="P59" s="263"/>
      <c r="Q59" s="263"/>
      <c r="R59" s="263"/>
      <c r="S59" s="263"/>
      <c r="T59" s="263"/>
      <c r="U59" s="263"/>
      <c r="V59" s="263"/>
      <c r="W59" s="263"/>
      <c r="X59" s="263"/>
      <c r="Y59" s="263"/>
      <c r="Z59" s="263"/>
      <c r="AA59" s="263"/>
      <c r="AB59" s="263"/>
      <c r="AC59" s="263"/>
      <c r="AD59" s="263"/>
      <c r="AE59" s="263"/>
      <c r="AF59" s="318"/>
    </row>
    <row r="60" spans="1:33" s="19" customFormat="1" ht="18.75" customHeight="1">
      <c r="A60" s="183"/>
      <c r="B60" s="192"/>
      <c r="C60" s="198"/>
      <c r="D60" s="209"/>
      <c r="E60" s="215"/>
      <c r="F60" s="206"/>
      <c r="G60" s="226"/>
      <c r="H60" s="203" t="s">
        <v>124</v>
      </c>
      <c r="I60" s="252" t="s">
        <v>63</v>
      </c>
      <c r="J60" s="263" t="s">
        <v>540</v>
      </c>
      <c r="K60" s="270"/>
      <c r="L60" s="254" t="s">
        <v>63</v>
      </c>
      <c r="M60" s="263" t="s">
        <v>146</v>
      </c>
      <c r="N60" s="277"/>
      <c r="O60" s="263"/>
      <c r="P60" s="263"/>
      <c r="Q60" s="263"/>
      <c r="R60" s="263"/>
      <c r="S60" s="263"/>
      <c r="T60" s="263"/>
      <c r="U60" s="263"/>
      <c r="V60" s="263"/>
      <c r="W60" s="263"/>
      <c r="X60" s="263"/>
      <c r="Y60" s="263"/>
      <c r="Z60" s="263"/>
      <c r="AA60" s="263"/>
      <c r="AB60" s="263"/>
      <c r="AC60" s="263"/>
      <c r="AD60" s="263"/>
      <c r="AE60" s="263"/>
      <c r="AF60" s="318"/>
    </row>
    <row r="61" spans="1:33" s="19" customFormat="1" ht="18.75" customHeight="1">
      <c r="A61" s="183"/>
      <c r="B61" s="192"/>
      <c r="C61" s="198"/>
      <c r="D61" s="209"/>
      <c r="E61" s="215"/>
      <c r="F61" s="206"/>
      <c r="G61" s="226"/>
      <c r="H61" s="245" t="s">
        <v>229</v>
      </c>
      <c r="I61" s="252" t="s">
        <v>63</v>
      </c>
      <c r="J61" s="263" t="s">
        <v>540</v>
      </c>
      <c r="K61" s="270"/>
      <c r="L61" s="254" t="s">
        <v>63</v>
      </c>
      <c r="M61" s="263" t="s">
        <v>146</v>
      </c>
      <c r="N61" s="277"/>
      <c r="O61" s="263"/>
      <c r="P61" s="263"/>
      <c r="Q61" s="263"/>
      <c r="R61" s="263"/>
      <c r="S61" s="263"/>
      <c r="T61" s="263"/>
      <c r="U61" s="263"/>
      <c r="V61" s="263"/>
      <c r="W61" s="263"/>
      <c r="X61" s="263"/>
      <c r="Y61" s="263"/>
      <c r="Z61" s="263"/>
      <c r="AA61" s="263"/>
      <c r="AB61" s="263"/>
      <c r="AC61" s="263"/>
      <c r="AD61" s="263"/>
      <c r="AE61" s="263"/>
      <c r="AF61" s="318"/>
    </row>
    <row r="62" spans="1:33" s="19" customFormat="1" ht="18.75" customHeight="1">
      <c r="A62" s="185"/>
      <c r="B62" s="193"/>
      <c r="C62" s="202"/>
      <c r="D62" s="210"/>
      <c r="E62" s="216"/>
      <c r="F62" s="219"/>
      <c r="G62" s="231"/>
      <c r="H62" s="246" t="s">
        <v>534</v>
      </c>
      <c r="I62" s="258" t="s">
        <v>63</v>
      </c>
      <c r="J62" s="265" t="s">
        <v>540</v>
      </c>
      <c r="K62" s="271"/>
      <c r="L62" s="255" t="s">
        <v>63</v>
      </c>
      <c r="M62" s="265" t="s">
        <v>146</v>
      </c>
      <c r="N62" s="283"/>
      <c r="O62" s="265"/>
      <c r="P62" s="265"/>
      <c r="Q62" s="265"/>
      <c r="R62" s="265"/>
      <c r="S62" s="265"/>
      <c r="T62" s="265"/>
      <c r="U62" s="265"/>
      <c r="V62" s="265"/>
      <c r="W62" s="265"/>
      <c r="X62" s="265"/>
      <c r="Y62" s="265"/>
      <c r="Z62" s="265"/>
      <c r="AA62" s="265"/>
      <c r="AB62" s="265"/>
      <c r="AC62" s="265"/>
      <c r="AD62" s="265"/>
      <c r="AE62" s="265"/>
      <c r="AF62" s="320"/>
    </row>
    <row r="63" spans="1:33" s="19" customFormat="1" ht="18.75" customHeight="1">
      <c r="A63" s="182"/>
      <c r="B63" s="191"/>
      <c r="C63" s="196"/>
      <c r="D63" s="204"/>
      <c r="E63" s="214"/>
      <c r="F63" s="204"/>
      <c r="G63" s="224"/>
      <c r="H63" s="247" t="s">
        <v>165</v>
      </c>
      <c r="I63" s="251" t="s">
        <v>63</v>
      </c>
      <c r="J63" s="262" t="s">
        <v>540</v>
      </c>
      <c r="K63" s="262"/>
      <c r="L63" s="273"/>
      <c r="M63" s="280" t="s">
        <v>63</v>
      </c>
      <c r="N63" s="262" t="s">
        <v>96</v>
      </c>
      <c r="O63" s="262"/>
      <c r="P63" s="273"/>
      <c r="Q63" s="280" t="s">
        <v>63</v>
      </c>
      <c r="R63" s="284" t="s">
        <v>202</v>
      </c>
      <c r="S63" s="284"/>
      <c r="T63" s="284"/>
      <c r="U63" s="284"/>
      <c r="V63" s="262"/>
      <c r="W63" s="262"/>
      <c r="X63" s="262"/>
      <c r="Y63" s="262"/>
      <c r="Z63" s="262"/>
      <c r="AA63" s="262"/>
      <c r="AB63" s="262"/>
      <c r="AC63" s="262"/>
      <c r="AD63" s="262"/>
      <c r="AE63" s="262"/>
      <c r="AF63" s="321"/>
    </row>
    <row r="64" spans="1:33" s="19" customFormat="1" ht="19.5" customHeight="1">
      <c r="A64" s="183"/>
      <c r="B64" s="192"/>
      <c r="C64" s="197"/>
      <c r="D64" s="205"/>
      <c r="E64" s="215"/>
      <c r="F64" s="206"/>
      <c r="G64" s="225"/>
      <c r="H64" s="237" t="s">
        <v>545</v>
      </c>
      <c r="I64" s="252" t="s">
        <v>63</v>
      </c>
      <c r="J64" s="263" t="s">
        <v>451</v>
      </c>
      <c r="K64" s="270"/>
      <c r="L64" s="274"/>
      <c r="M64" s="254" t="s">
        <v>63</v>
      </c>
      <c r="N64" s="263" t="s">
        <v>320</v>
      </c>
      <c r="O64" s="254"/>
      <c r="P64" s="263"/>
      <c r="Q64" s="285"/>
      <c r="R64" s="285"/>
      <c r="S64" s="285"/>
      <c r="T64" s="285"/>
      <c r="U64" s="285"/>
      <c r="V64" s="285"/>
      <c r="W64" s="285"/>
      <c r="X64" s="285"/>
      <c r="Y64" s="285"/>
      <c r="Z64" s="285"/>
      <c r="AA64" s="285"/>
      <c r="AB64" s="285"/>
      <c r="AC64" s="285"/>
      <c r="AD64" s="285"/>
      <c r="AE64" s="285"/>
      <c r="AF64" s="317"/>
    </row>
    <row r="65" spans="1:32" s="19" customFormat="1" ht="19.5" customHeight="1">
      <c r="A65" s="183"/>
      <c r="B65" s="192"/>
      <c r="C65" s="197"/>
      <c r="D65" s="205"/>
      <c r="E65" s="215"/>
      <c r="F65" s="206"/>
      <c r="G65" s="225"/>
      <c r="H65" s="237" t="s">
        <v>547</v>
      </c>
      <c r="I65" s="252" t="s">
        <v>63</v>
      </c>
      <c r="J65" s="263" t="s">
        <v>451</v>
      </c>
      <c r="K65" s="270"/>
      <c r="L65" s="274"/>
      <c r="M65" s="254" t="s">
        <v>63</v>
      </c>
      <c r="N65" s="263" t="s">
        <v>320</v>
      </c>
      <c r="O65" s="254"/>
      <c r="P65" s="263"/>
      <c r="Q65" s="285"/>
      <c r="R65" s="285"/>
      <c r="S65" s="285"/>
      <c r="T65" s="285"/>
      <c r="U65" s="285"/>
      <c r="V65" s="285"/>
      <c r="W65" s="285"/>
      <c r="X65" s="285"/>
      <c r="Y65" s="285"/>
      <c r="Z65" s="285"/>
      <c r="AA65" s="285"/>
      <c r="AB65" s="285"/>
      <c r="AC65" s="285"/>
      <c r="AD65" s="285"/>
      <c r="AE65" s="285"/>
      <c r="AF65" s="317"/>
    </row>
    <row r="66" spans="1:32" s="19" customFormat="1" ht="18.75" customHeight="1">
      <c r="A66" s="183"/>
      <c r="B66" s="192"/>
      <c r="C66" s="198"/>
      <c r="D66" s="206"/>
      <c r="E66" s="215"/>
      <c r="F66" s="206"/>
      <c r="G66" s="226"/>
      <c r="H66" s="244" t="s">
        <v>549</v>
      </c>
      <c r="I66" s="252" t="s">
        <v>63</v>
      </c>
      <c r="J66" s="263" t="s">
        <v>552</v>
      </c>
      <c r="K66" s="270"/>
      <c r="L66" s="277"/>
      <c r="M66" s="254" t="s">
        <v>63</v>
      </c>
      <c r="N66" s="263" t="s">
        <v>553</v>
      </c>
      <c r="O66" s="285"/>
      <c r="P66" s="285"/>
      <c r="Q66" s="285"/>
      <c r="R66" s="263"/>
      <c r="S66" s="263"/>
      <c r="T66" s="263"/>
      <c r="U66" s="263"/>
      <c r="V66" s="263"/>
      <c r="W66" s="263"/>
      <c r="X66" s="263"/>
      <c r="Y66" s="263"/>
      <c r="Z66" s="263"/>
      <c r="AA66" s="263"/>
      <c r="AB66" s="263"/>
      <c r="AC66" s="263"/>
      <c r="AD66" s="263"/>
      <c r="AE66" s="263"/>
      <c r="AF66" s="318"/>
    </row>
    <row r="67" spans="1:32" s="19" customFormat="1" ht="18.75" customHeight="1">
      <c r="A67" s="183"/>
      <c r="B67" s="192"/>
      <c r="C67" s="198"/>
      <c r="D67" s="184" t="s">
        <v>63</v>
      </c>
      <c r="E67" s="215" t="s">
        <v>556</v>
      </c>
      <c r="F67" s="206"/>
      <c r="G67" s="226"/>
      <c r="H67" s="245" t="s">
        <v>535</v>
      </c>
      <c r="I67" s="252" t="s">
        <v>63</v>
      </c>
      <c r="J67" s="263" t="s">
        <v>540</v>
      </c>
      <c r="K67" s="263"/>
      <c r="L67" s="254" t="s">
        <v>63</v>
      </c>
      <c r="M67" s="263" t="s">
        <v>417</v>
      </c>
      <c r="N67" s="263"/>
      <c r="O67" s="254" t="s">
        <v>63</v>
      </c>
      <c r="P67" s="263" t="s">
        <v>554</v>
      </c>
      <c r="Q67" s="277"/>
      <c r="R67" s="277"/>
      <c r="S67" s="289"/>
      <c r="T67" s="289"/>
      <c r="U67" s="289"/>
      <c r="V67" s="289"/>
      <c r="W67" s="289"/>
      <c r="X67" s="289"/>
      <c r="Y67" s="289"/>
      <c r="Z67" s="289"/>
      <c r="AA67" s="289"/>
      <c r="AB67" s="289"/>
      <c r="AC67" s="289"/>
      <c r="AD67" s="289"/>
      <c r="AE67" s="289"/>
      <c r="AF67" s="319"/>
    </row>
    <row r="68" spans="1:32" s="19" customFormat="1" ht="18.75" customHeight="1">
      <c r="A68" s="184" t="s">
        <v>63</v>
      </c>
      <c r="B68" s="192">
        <v>74</v>
      </c>
      <c r="C68" s="198" t="s">
        <v>302</v>
      </c>
      <c r="D68" s="184" t="s">
        <v>63</v>
      </c>
      <c r="E68" s="215" t="s">
        <v>147</v>
      </c>
      <c r="F68" s="206"/>
      <c r="G68" s="226"/>
      <c r="H68" s="245" t="s">
        <v>44</v>
      </c>
      <c r="I68" s="252" t="s">
        <v>63</v>
      </c>
      <c r="J68" s="263" t="s">
        <v>540</v>
      </c>
      <c r="K68" s="263"/>
      <c r="L68" s="254" t="s">
        <v>63</v>
      </c>
      <c r="M68" s="263" t="s">
        <v>557</v>
      </c>
      <c r="N68" s="263"/>
      <c r="O68" s="254" t="s">
        <v>63</v>
      </c>
      <c r="P68" s="263" t="s">
        <v>152</v>
      </c>
      <c r="Q68" s="277"/>
      <c r="R68" s="277"/>
      <c r="S68" s="277"/>
      <c r="T68" s="263"/>
      <c r="U68" s="263"/>
      <c r="V68" s="263"/>
      <c r="W68" s="263"/>
      <c r="X68" s="263"/>
      <c r="Y68" s="263"/>
      <c r="Z68" s="263"/>
      <c r="AA68" s="263"/>
      <c r="AB68" s="263"/>
      <c r="AC68" s="263"/>
      <c r="AD68" s="263"/>
      <c r="AE68" s="263"/>
      <c r="AF68" s="318"/>
    </row>
    <row r="69" spans="1:32" s="19" customFormat="1" ht="18.75" customHeight="1">
      <c r="A69" s="183"/>
      <c r="B69" s="192"/>
      <c r="C69" s="198" t="s">
        <v>563</v>
      </c>
      <c r="D69" s="184" t="s">
        <v>63</v>
      </c>
      <c r="E69" s="215" t="s">
        <v>558</v>
      </c>
      <c r="F69" s="206"/>
      <c r="G69" s="226"/>
      <c r="H69" s="245" t="s">
        <v>228</v>
      </c>
      <c r="I69" s="252" t="s">
        <v>63</v>
      </c>
      <c r="J69" s="263" t="s">
        <v>540</v>
      </c>
      <c r="K69" s="270"/>
      <c r="L69" s="254" t="s">
        <v>63</v>
      </c>
      <c r="M69" s="263" t="s">
        <v>146</v>
      </c>
      <c r="N69" s="277"/>
      <c r="O69" s="263"/>
      <c r="P69" s="263"/>
      <c r="Q69" s="263"/>
      <c r="R69" s="263"/>
      <c r="S69" s="263"/>
      <c r="T69" s="263"/>
      <c r="U69" s="263"/>
      <c r="V69" s="263"/>
      <c r="W69" s="263"/>
      <c r="X69" s="263"/>
      <c r="Y69" s="263"/>
      <c r="Z69" s="263"/>
      <c r="AA69" s="263"/>
      <c r="AB69" s="263"/>
      <c r="AC69" s="263"/>
      <c r="AD69" s="263"/>
      <c r="AE69" s="263"/>
      <c r="AF69" s="318"/>
    </row>
    <row r="70" spans="1:32" s="19" customFormat="1" ht="18.75" customHeight="1">
      <c r="A70" s="183"/>
      <c r="B70" s="192"/>
      <c r="C70" s="198"/>
      <c r="D70" s="206"/>
      <c r="E70" s="215"/>
      <c r="F70" s="206"/>
      <c r="G70" s="226"/>
      <c r="H70" s="244" t="s">
        <v>77</v>
      </c>
      <c r="I70" s="252" t="s">
        <v>63</v>
      </c>
      <c r="J70" s="263" t="s">
        <v>540</v>
      </c>
      <c r="K70" s="270"/>
      <c r="L70" s="254" t="s">
        <v>63</v>
      </c>
      <c r="M70" s="263" t="s">
        <v>146</v>
      </c>
      <c r="N70" s="277"/>
      <c r="O70" s="263"/>
      <c r="P70" s="263"/>
      <c r="Q70" s="263"/>
      <c r="R70" s="263"/>
      <c r="S70" s="263"/>
      <c r="T70" s="263"/>
      <c r="U70" s="263"/>
      <c r="V70" s="263"/>
      <c r="W70" s="263"/>
      <c r="X70" s="263"/>
      <c r="Y70" s="263"/>
      <c r="Z70" s="263"/>
      <c r="AA70" s="263"/>
      <c r="AB70" s="263"/>
      <c r="AC70" s="263"/>
      <c r="AD70" s="263"/>
      <c r="AE70" s="263"/>
      <c r="AF70" s="318"/>
    </row>
    <row r="71" spans="1:32" s="19" customFormat="1" ht="18.75" customHeight="1">
      <c r="A71" s="183"/>
      <c r="B71" s="192"/>
      <c r="C71" s="198"/>
      <c r="D71" s="206"/>
      <c r="E71" s="215"/>
      <c r="F71" s="206"/>
      <c r="G71" s="226"/>
      <c r="H71" s="203" t="s">
        <v>124</v>
      </c>
      <c r="I71" s="252" t="s">
        <v>63</v>
      </c>
      <c r="J71" s="263" t="s">
        <v>540</v>
      </c>
      <c r="K71" s="270"/>
      <c r="L71" s="254" t="s">
        <v>63</v>
      </c>
      <c r="M71" s="263" t="s">
        <v>146</v>
      </c>
      <c r="N71" s="277"/>
      <c r="O71" s="263"/>
      <c r="P71" s="263"/>
      <c r="Q71" s="263"/>
      <c r="R71" s="263"/>
      <c r="S71" s="263"/>
      <c r="T71" s="263"/>
      <c r="U71" s="263"/>
      <c r="V71" s="263"/>
      <c r="W71" s="263"/>
      <c r="X71" s="263"/>
      <c r="Y71" s="263"/>
      <c r="Z71" s="263"/>
      <c r="AA71" s="263"/>
      <c r="AB71" s="263"/>
      <c r="AC71" s="263"/>
      <c r="AD71" s="263"/>
      <c r="AE71" s="263"/>
      <c r="AF71" s="318"/>
    </row>
    <row r="72" spans="1:32" s="19" customFormat="1" ht="18.75" customHeight="1">
      <c r="A72" s="183"/>
      <c r="B72" s="192"/>
      <c r="C72" s="198"/>
      <c r="D72" s="206"/>
      <c r="E72" s="215"/>
      <c r="F72" s="221"/>
      <c r="G72" s="226"/>
      <c r="H72" s="245" t="s">
        <v>229</v>
      </c>
      <c r="I72" s="252" t="s">
        <v>63</v>
      </c>
      <c r="J72" s="263" t="s">
        <v>540</v>
      </c>
      <c r="K72" s="270"/>
      <c r="L72" s="254" t="s">
        <v>63</v>
      </c>
      <c r="M72" s="263" t="s">
        <v>146</v>
      </c>
      <c r="N72" s="277"/>
      <c r="O72" s="263"/>
      <c r="P72" s="263"/>
      <c r="Q72" s="263"/>
      <c r="R72" s="263"/>
      <c r="S72" s="263"/>
      <c r="T72" s="263"/>
      <c r="U72" s="263"/>
      <c r="V72" s="263"/>
      <c r="W72" s="263"/>
      <c r="X72" s="263"/>
      <c r="Y72" s="263"/>
      <c r="Z72" s="263"/>
      <c r="AA72" s="263"/>
      <c r="AB72" s="263"/>
      <c r="AC72" s="263"/>
      <c r="AD72" s="263"/>
      <c r="AE72" s="263"/>
      <c r="AF72" s="318"/>
    </row>
    <row r="73" spans="1:32" s="19" customFormat="1" ht="18.75" customHeight="1">
      <c r="A73" s="185"/>
      <c r="B73" s="193"/>
      <c r="C73" s="202"/>
      <c r="D73" s="211"/>
      <c r="E73" s="216"/>
      <c r="F73" s="211"/>
      <c r="G73" s="231"/>
      <c r="H73" s="246" t="s">
        <v>534</v>
      </c>
      <c r="I73" s="258" t="s">
        <v>63</v>
      </c>
      <c r="J73" s="265" t="s">
        <v>540</v>
      </c>
      <c r="K73" s="271"/>
      <c r="L73" s="255" t="s">
        <v>63</v>
      </c>
      <c r="M73" s="265" t="s">
        <v>146</v>
      </c>
      <c r="N73" s="283"/>
      <c r="O73" s="265"/>
      <c r="P73" s="265"/>
      <c r="Q73" s="265"/>
      <c r="R73" s="265"/>
      <c r="S73" s="265"/>
      <c r="T73" s="265"/>
      <c r="U73" s="265"/>
      <c r="V73" s="265"/>
      <c r="W73" s="265"/>
      <c r="X73" s="265"/>
      <c r="Y73" s="265"/>
      <c r="Z73" s="265"/>
      <c r="AA73" s="265"/>
      <c r="AB73" s="265"/>
      <c r="AC73" s="265"/>
      <c r="AD73" s="265"/>
      <c r="AE73" s="265"/>
      <c r="AF73" s="320"/>
    </row>
    <row r="74" spans="1:32" ht="8.25" customHeight="1">
      <c r="C74" s="203"/>
      <c r="D74" s="203"/>
    </row>
    <row r="75" spans="1:32" ht="20.25" customHeight="1">
      <c r="A75" s="188"/>
      <c r="B75" s="188"/>
      <c r="C75" s="203" t="s">
        <v>488</v>
      </c>
      <c r="D75" s="203"/>
      <c r="E75" s="217"/>
      <c r="F75" s="217"/>
      <c r="G75" s="232"/>
      <c r="H75" s="217"/>
      <c r="I75" s="217"/>
      <c r="J75" s="217"/>
      <c r="K75" s="217"/>
      <c r="L75" s="217"/>
      <c r="M75" s="217"/>
      <c r="N75" s="217"/>
      <c r="O75" s="217"/>
      <c r="P75" s="217"/>
      <c r="Q75" s="217"/>
      <c r="R75" s="217"/>
      <c r="S75" s="217"/>
      <c r="T75" s="217"/>
      <c r="U75" s="217"/>
      <c r="V75" s="217"/>
    </row>
    <row r="76" spans="1:32" ht="9" customHeight="1"/>
    <row r="77" spans="1:32" ht="20.25" customHeight="1"/>
    <row r="78" spans="1:32" ht="20.25" customHeight="1"/>
    <row r="79" spans="1:32" ht="20.25" customHeight="1"/>
    <row r="80" spans="1:32" ht="20.25" customHeight="1"/>
    <row r="81" spans="3:33" ht="20.25" customHeight="1"/>
    <row r="82" spans="3:33" ht="20.25" customHeight="1"/>
    <row r="83" spans="3:33" ht="20.25" customHeight="1"/>
    <row r="84" spans="3:33" ht="20.25" customHeight="1"/>
    <row r="85" spans="3:33" ht="20.25" customHeight="1"/>
    <row r="86" spans="3:33" ht="20.25" customHeight="1"/>
    <row r="87" spans="3:33" s="174" customFormat="1" ht="20.25" customHeight="1">
      <c r="C87" s="175"/>
      <c r="D87" s="175"/>
      <c r="E87" s="175"/>
      <c r="F87" s="175"/>
      <c r="G87" s="176"/>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row>
    <row r="88" spans="3:33" s="174" customFormat="1" ht="20.25" customHeight="1">
      <c r="C88" s="175"/>
      <c r="D88" s="175"/>
      <c r="E88" s="175"/>
      <c r="F88" s="175"/>
      <c r="G88" s="176"/>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row>
    <row r="89" spans="3:33" s="174" customFormat="1" ht="20.25" customHeight="1">
      <c r="C89" s="175"/>
      <c r="D89" s="175"/>
      <c r="E89" s="175"/>
      <c r="F89" s="175"/>
      <c r="G89" s="176"/>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row>
    <row r="90" spans="3:33" s="174" customFormat="1" ht="20.25" customHeight="1">
      <c r="C90" s="175"/>
      <c r="D90" s="175"/>
      <c r="E90" s="175"/>
      <c r="F90" s="175"/>
      <c r="G90" s="176"/>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row>
    <row r="91" spans="3:33" s="174" customFormat="1" ht="20.25" customHeight="1">
      <c r="C91" s="175"/>
      <c r="D91" s="175"/>
      <c r="E91" s="175"/>
      <c r="F91" s="175"/>
      <c r="G91" s="176"/>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row>
    <row r="92" spans="3:33" s="174" customFormat="1" ht="20.25" customHeight="1">
      <c r="C92" s="175"/>
      <c r="D92" s="175"/>
      <c r="E92" s="175"/>
      <c r="F92" s="175"/>
      <c r="G92" s="176"/>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row>
    <row r="93" spans="3:33" s="174" customFormat="1" ht="20.25" customHeight="1">
      <c r="C93" s="175"/>
      <c r="D93" s="175"/>
      <c r="E93" s="175"/>
      <c r="F93" s="175"/>
      <c r="G93" s="176"/>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row>
    <row r="94" spans="3:33" s="174" customFormat="1" ht="20.25" customHeight="1">
      <c r="C94" s="175"/>
      <c r="D94" s="175"/>
      <c r="E94" s="175"/>
      <c r="F94" s="175"/>
      <c r="G94" s="176"/>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row>
    <row r="95" spans="3:33" s="174" customFormat="1" ht="20.25" customHeight="1">
      <c r="C95" s="175"/>
      <c r="D95" s="175"/>
      <c r="E95" s="175"/>
      <c r="F95" s="175"/>
      <c r="G95" s="176"/>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row>
    <row r="96" spans="3:33" s="174" customFormat="1" ht="20.25" customHeight="1">
      <c r="C96" s="175"/>
      <c r="D96" s="175"/>
      <c r="E96" s="175"/>
      <c r="F96" s="175"/>
      <c r="G96" s="176"/>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row>
    <row r="97" spans="3:33" s="174" customFormat="1" ht="20.25" customHeight="1">
      <c r="C97" s="175"/>
      <c r="D97" s="175"/>
      <c r="E97" s="175"/>
      <c r="F97" s="175"/>
      <c r="G97" s="176"/>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row>
    <row r="98" spans="3:33" s="174" customFormat="1" ht="20.25" customHeight="1">
      <c r="C98" s="175"/>
      <c r="D98" s="175"/>
      <c r="E98" s="175"/>
      <c r="F98" s="175"/>
      <c r="G98" s="176"/>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row>
    <row r="99" spans="3:33" s="174" customFormat="1" ht="20.25" customHeight="1">
      <c r="C99" s="175"/>
      <c r="D99" s="175"/>
      <c r="E99" s="175"/>
      <c r="F99" s="175"/>
      <c r="G99" s="176"/>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row>
    <row r="100" spans="3:33" s="174" customFormat="1" ht="20.25" customHeight="1">
      <c r="C100" s="175"/>
      <c r="D100" s="175"/>
      <c r="E100" s="175"/>
      <c r="F100" s="175"/>
      <c r="G100" s="176"/>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row>
    <row r="101" spans="3:33" s="174" customFormat="1" ht="20.25" customHeight="1">
      <c r="C101" s="175"/>
      <c r="D101" s="175"/>
      <c r="E101" s="175"/>
      <c r="F101" s="175"/>
      <c r="G101" s="176"/>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row>
    <row r="102" spans="3:33" s="174" customFormat="1" ht="20.25" customHeight="1">
      <c r="C102" s="175"/>
      <c r="D102" s="175"/>
      <c r="E102" s="175"/>
      <c r="F102" s="175"/>
      <c r="G102" s="176"/>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row>
    <row r="103" spans="3:33" s="174" customFormat="1" ht="20.25" customHeight="1">
      <c r="C103" s="175"/>
      <c r="D103" s="175"/>
      <c r="E103" s="175"/>
      <c r="F103" s="175"/>
      <c r="G103" s="176"/>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row>
    <row r="104" spans="3:33" s="174" customFormat="1" ht="20.25" customHeight="1">
      <c r="C104" s="175"/>
      <c r="D104" s="175"/>
      <c r="E104" s="175"/>
      <c r="F104" s="175"/>
      <c r="G104" s="176"/>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row>
    <row r="105" spans="3:33" s="174" customFormat="1" ht="20.25" customHeight="1">
      <c r="C105" s="175"/>
      <c r="D105" s="175"/>
      <c r="E105" s="175"/>
      <c r="F105" s="175"/>
      <c r="G105" s="176"/>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row>
    <row r="106" spans="3:33" s="174" customFormat="1" ht="20.25" customHeight="1">
      <c r="C106" s="175"/>
      <c r="D106" s="175"/>
      <c r="E106" s="175"/>
      <c r="F106" s="175"/>
      <c r="G106" s="176"/>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row>
    <row r="107" spans="3:33" s="174" customFormat="1" ht="20.25" customHeight="1">
      <c r="C107" s="175"/>
      <c r="D107" s="175"/>
      <c r="E107" s="175"/>
      <c r="F107" s="175"/>
      <c r="G107" s="176"/>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row>
    <row r="108" spans="3:33" s="174" customFormat="1" ht="20.25" customHeight="1">
      <c r="C108" s="175"/>
      <c r="D108" s="175"/>
      <c r="E108" s="175"/>
      <c r="F108" s="175"/>
      <c r="G108" s="176"/>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row>
    <row r="109" spans="3:33" s="174" customFormat="1" ht="20.25" customHeight="1">
      <c r="C109" s="175"/>
      <c r="D109" s="175"/>
      <c r="E109" s="175"/>
      <c r="F109" s="175"/>
      <c r="G109" s="176"/>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row>
    <row r="110" spans="3:33" s="174" customFormat="1" ht="20.25" customHeight="1">
      <c r="C110" s="175"/>
      <c r="D110" s="175"/>
      <c r="E110" s="175"/>
      <c r="F110" s="175"/>
      <c r="G110" s="176"/>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row>
    <row r="111" spans="3:33" s="174" customFormat="1" ht="20.25" customHeight="1">
      <c r="C111" s="175"/>
      <c r="D111" s="175"/>
      <c r="E111" s="175"/>
      <c r="F111" s="175"/>
      <c r="G111" s="176"/>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row>
    <row r="112" spans="3:33" s="174" customFormat="1" ht="20.25" customHeight="1">
      <c r="C112" s="175"/>
      <c r="D112" s="175"/>
      <c r="E112" s="175"/>
      <c r="F112" s="175"/>
      <c r="G112" s="176"/>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row>
    <row r="113" spans="3:33" s="174" customFormat="1" ht="20.25" customHeight="1">
      <c r="C113" s="175"/>
      <c r="D113" s="175"/>
      <c r="E113" s="175"/>
      <c r="F113" s="175"/>
      <c r="G113" s="176"/>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row>
    <row r="114" spans="3:33" s="174" customFormat="1" ht="20.25" customHeight="1">
      <c r="C114" s="175"/>
      <c r="D114" s="175"/>
      <c r="E114" s="175"/>
      <c r="F114" s="175"/>
      <c r="G114" s="176"/>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row>
    <row r="115" spans="3:33" s="174" customFormat="1" ht="20.25" customHeight="1">
      <c r="C115" s="175"/>
      <c r="D115" s="175"/>
      <c r="E115" s="175"/>
      <c r="F115" s="175"/>
      <c r="G115" s="176"/>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row>
    <row r="116" spans="3:33" s="174" customFormat="1" ht="20.25" customHeight="1">
      <c r="C116" s="175"/>
      <c r="D116" s="175"/>
      <c r="E116" s="175"/>
      <c r="F116" s="175"/>
      <c r="G116" s="176"/>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row>
    <row r="117" spans="3:33" s="174" customFormat="1" ht="20.25" customHeight="1">
      <c r="C117" s="175"/>
      <c r="D117" s="175"/>
      <c r="E117" s="175"/>
      <c r="F117" s="175"/>
      <c r="G117" s="176"/>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row>
    <row r="118" spans="3:33" s="174" customFormat="1" ht="20.25" customHeight="1">
      <c r="C118" s="175"/>
      <c r="D118" s="175"/>
      <c r="E118" s="175"/>
      <c r="F118" s="175"/>
      <c r="G118" s="176"/>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row>
    <row r="119" spans="3:33" s="174" customFormat="1" ht="20.25" customHeight="1">
      <c r="C119" s="175"/>
      <c r="D119" s="175"/>
      <c r="E119" s="175"/>
      <c r="F119" s="175"/>
      <c r="G119" s="176"/>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row>
    <row r="120" spans="3:33" s="174" customFormat="1" ht="20.25" customHeight="1">
      <c r="C120" s="175"/>
      <c r="D120" s="175"/>
      <c r="E120" s="175"/>
      <c r="F120" s="175"/>
      <c r="G120" s="176"/>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row>
    <row r="121" spans="3:33" s="174" customFormat="1" ht="20.25" customHeight="1">
      <c r="C121" s="175"/>
      <c r="D121" s="175"/>
      <c r="E121" s="175"/>
      <c r="F121" s="175"/>
      <c r="G121" s="176"/>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row>
    <row r="122" spans="3:33" s="174" customFormat="1" ht="20.25" customHeight="1">
      <c r="C122" s="175"/>
      <c r="D122" s="175"/>
      <c r="E122" s="175"/>
      <c r="F122" s="175"/>
      <c r="G122" s="176"/>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row>
    <row r="123" spans="3:33" s="174" customFormat="1" ht="20.25" customHeight="1">
      <c r="C123" s="175"/>
      <c r="D123" s="175"/>
      <c r="E123" s="175"/>
      <c r="F123" s="175"/>
      <c r="G123" s="176"/>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row>
    <row r="124" spans="3:33" s="174" customFormat="1" ht="20.25" customHeight="1">
      <c r="C124" s="175"/>
      <c r="D124" s="175"/>
      <c r="E124" s="175"/>
      <c r="F124" s="175"/>
      <c r="G124" s="176"/>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row>
    <row r="125" spans="3:33" s="174" customFormat="1" ht="20.25" customHeight="1">
      <c r="C125" s="175"/>
      <c r="D125" s="175"/>
      <c r="E125" s="175"/>
      <c r="F125" s="175"/>
      <c r="G125" s="176"/>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row>
    <row r="126" spans="3:33" s="174" customFormat="1" ht="20.25" customHeight="1">
      <c r="C126" s="175"/>
      <c r="D126" s="175"/>
      <c r="E126" s="175"/>
      <c r="F126" s="175"/>
      <c r="G126" s="176"/>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row>
    <row r="127" spans="3:33" s="174" customFormat="1" ht="20.25" customHeight="1">
      <c r="C127" s="175"/>
      <c r="D127" s="175"/>
      <c r="E127" s="175"/>
      <c r="F127" s="175"/>
      <c r="G127" s="176"/>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row>
    <row r="128" spans="3:33" s="174" customFormat="1" ht="20.25" customHeight="1">
      <c r="C128" s="175"/>
      <c r="D128" s="175"/>
      <c r="E128" s="175"/>
      <c r="F128" s="175"/>
      <c r="G128" s="176"/>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row>
    <row r="129" spans="3:33" s="174" customFormat="1" ht="20.25" customHeight="1">
      <c r="C129" s="175"/>
      <c r="D129" s="175"/>
      <c r="E129" s="175"/>
      <c r="F129" s="175"/>
      <c r="G129" s="176"/>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row>
    <row r="130" spans="3:33" s="174" customFormat="1" ht="20.25" customHeight="1">
      <c r="C130" s="175"/>
      <c r="D130" s="175"/>
      <c r="E130" s="175"/>
      <c r="F130" s="175"/>
      <c r="G130" s="176"/>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row>
    <row r="131" spans="3:33" s="174" customFormat="1" ht="20.25" customHeight="1">
      <c r="C131" s="175"/>
      <c r="D131" s="175"/>
      <c r="E131" s="175"/>
      <c r="F131" s="175"/>
      <c r="G131" s="176"/>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row>
    <row r="132" spans="3:33" s="174" customFormat="1" ht="20.25" customHeight="1">
      <c r="C132" s="175"/>
      <c r="D132" s="175"/>
      <c r="E132" s="175"/>
      <c r="F132" s="175"/>
      <c r="G132" s="176"/>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row>
    <row r="133" spans="3:33" s="174" customFormat="1" ht="20.25" customHeight="1">
      <c r="C133" s="175"/>
      <c r="D133" s="175"/>
      <c r="E133" s="175"/>
      <c r="F133" s="175"/>
      <c r="G133" s="176"/>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row>
    <row r="134" spans="3:33" s="174" customFormat="1" ht="20.25" customHeight="1">
      <c r="C134" s="175"/>
      <c r="D134" s="175"/>
      <c r="E134" s="175"/>
      <c r="F134" s="175"/>
      <c r="G134" s="176"/>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row>
    <row r="135" spans="3:33" s="174" customFormat="1" ht="20.25" customHeight="1">
      <c r="C135" s="175"/>
      <c r="D135" s="175"/>
      <c r="E135" s="175"/>
      <c r="F135" s="175"/>
      <c r="G135" s="176"/>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row>
    <row r="136" spans="3:33" s="174" customFormat="1" ht="20.25" customHeight="1">
      <c r="C136" s="175"/>
      <c r="D136" s="175"/>
      <c r="E136" s="175"/>
      <c r="F136" s="175"/>
      <c r="G136" s="176"/>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row>
    <row r="137" spans="3:33" s="174" customFormat="1" ht="20.25" customHeight="1">
      <c r="C137" s="175"/>
      <c r="D137" s="175"/>
      <c r="E137" s="175"/>
      <c r="F137" s="175"/>
      <c r="G137" s="176"/>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row>
    <row r="138" spans="3:33" s="174" customFormat="1" ht="20.25" customHeight="1">
      <c r="C138" s="175"/>
      <c r="D138" s="175"/>
      <c r="E138" s="175"/>
      <c r="F138" s="175"/>
      <c r="G138" s="176"/>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row>
    <row r="139" spans="3:33" s="174" customFormat="1" ht="20.25" customHeight="1">
      <c r="C139" s="175"/>
      <c r="D139" s="175"/>
      <c r="E139" s="175"/>
      <c r="F139" s="175"/>
      <c r="G139" s="176"/>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row>
    <row r="140" spans="3:33" s="174" customFormat="1" ht="20.25" customHeight="1">
      <c r="C140" s="175"/>
      <c r="D140" s="175"/>
      <c r="E140" s="175"/>
      <c r="F140" s="175"/>
      <c r="G140" s="176"/>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row>
    <row r="141" spans="3:33" s="174" customFormat="1" ht="20.25" customHeight="1">
      <c r="C141" s="175"/>
      <c r="D141" s="175"/>
      <c r="E141" s="175"/>
      <c r="F141" s="175"/>
      <c r="G141" s="176"/>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row>
    <row r="142" spans="3:33" s="174" customFormat="1" ht="20.25" customHeight="1">
      <c r="C142" s="175"/>
      <c r="D142" s="175"/>
      <c r="E142" s="175"/>
      <c r="F142" s="175"/>
      <c r="G142" s="176"/>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row>
    <row r="143" spans="3:33" s="174" customFormat="1" ht="20.25" customHeight="1">
      <c r="C143" s="175"/>
      <c r="D143" s="175"/>
      <c r="E143" s="175"/>
      <c r="F143" s="175"/>
      <c r="G143" s="176"/>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row>
    <row r="144" spans="3:33" s="174" customFormat="1" ht="20.25" customHeight="1">
      <c r="C144" s="175"/>
      <c r="D144" s="175"/>
      <c r="E144" s="175"/>
      <c r="F144" s="175"/>
      <c r="G144" s="176"/>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row>
    <row r="145" spans="3:33" s="174" customFormat="1" ht="20.25" customHeight="1">
      <c r="C145" s="175"/>
      <c r="D145" s="175"/>
      <c r="E145" s="175"/>
      <c r="F145" s="175"/>
      <c r="G145" s="176"/>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row>
    <row r="146" spans="3:33" s="174" customFormat="1" ht="20.25" customHeight="1">
      <c r="C146" s="175"/>
      <c r="D146" s="175"/>
      <c r="E146" s="175"/>
      <c r="F146" s="175"/>
      <c r="G146" s="176"/>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row>
    <row r="147" spans="3:33" s="174" customFormat="1" ht="20.25" customHeight="1">
      <c r="C147" s="175"/>
      <c r="D147" s="175"/>
      <c r="E147" s="175"/>
      <c r="F147" s="175"/>
      <c r="G147" s="176"/>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row>
    <row r="148" spans="3:33" s="174" customFormat="1" ht="20.25" customHeight="1">
      <c r="C148" s="175"/>
      <c r="D148" s="175"/>
      <c r="E148" s="175"/>
      <c r="F148" s="175"/>
      <c r="G148" s="176"/>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row>
    <row r="149" spans="3:33" s="174" customFormat="1" ht="20.25" customHeight="1">
      <c r="C149" s="175"/>
      <c r="D149" s="175"/>
      <c r="E149" s="175"/>
      <c r="F149" s="175"/>
      <c r="G149" s="176"/>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row>
    <row r="150" spans="3:33" s="174" customFormat="1" ht="20.25" customHeight="1">
      <c r="C150" s="175"/>
      <c r="D150" s="175"/>
      <c r="E150" s="175"/>
      <c r="F150" s="175"/>
      <c r="G150" s="176"/>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row>
    <row r="151" spans="3:33" s="174" customFormat="1" ht="20.25" customHeight="1">
      <c r="C151" s="175"/>
      <c r="D151" s="175"/>
      <c r="E151" s="175"/>
      <c r="F151" s="175"/>
      <c r="G151" s="176"/>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row>
    <row r="152" spans="3:33" s="174" customFormat="1" ht="20.25" customHeight="1">
      <c r="C152" s="175"/>
      <c r="D152" s="175"/>
      <c r="E152" s="175"/>
      <c r="F152" s="175"/>
      <c r="G152" s="176"/>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row>
    <row r="153" spans="3:33" s="174" customFormat="1" ht="20.25" customHeight="1">
      <c r="C153" s="175"/>
      <c r="D153" s="175"/>
      <c r="E153" s="175"/>
      <c r="F153" s="175"/>
      <c r="G153" s="176"/>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row>
    <row r="154" spans="3:33" s="174" customFormat="1" ht="20.25" customHeight="1">
      <c r="C154" s="175"/>
      <c r="D154" s="175"/>
      <c r="E154" s="175"/>
      <c r="F154" s="175"/>
      <c r="G154" s="176"/>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row>
    <row r="155" spans="3:33" s="174" customFormat="1" ht="20.25" customHeight="1">
      <c r="C155" s="175"/>
      <c r="D155" s="175"/>
      <c r="E155" s="175"/>
      <c r="F155" s="175"/>
      <c r="G155" s="176"/>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row>
    <row r="156" spans="3:33" s="174" customFormat="1" ht="20.25" customHeight="1">
      <c r="C156" s="175"/>
      <c r="D156" s="175"/>
      <c r="E156" s="175"/>
      <c r="F156" s="175"/>
      <c r="G156" s="176"/>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row>
    <row r="157" spans="3:33" s="174" customFormat="1" ht="20.25" customHeight="1">
      <c r="C157" s="175"/>
      <c r="D157" s="175"/>
      <c r="E157" s="175"/>
      <c r="F157" s="175"/>
      <c r="G157" s="176"/>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row>
    <row r="158" spans="3:33" s="174" customFormat="1" ht="20.25" customHeight="1">
      <c r="C158" s="175"/>
      <c r="D158" s="175"/>
      <c r="E158" s="175"/>
      <c r="F158" s="175"/>
      <c r="G158" s="176"/>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row>
    <row r="159" spans="3:33" s="174" customFormat="1" ht="20.25" customHeight="1">
      <c r="C159" s="175"/>
      <c r="D159" s="175"/>
      <c r="E159" s="175"/>
      <c r="F159" s="175"/>
      <c r="G159" s="176"/>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row>
    <row r="160" spans="3:33" s="174" customFormat="1" ht="20.25" customHeight="1">
      <c r="C160" s="175"/>
      <c r="D160" s="175"/>
      <c r="E160" s="175"/>
      <c r="F160" s="175"/>
      <c r="G160" s="176"/>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row>
    <row r="161" spans="3:33" s="174" customFormat="1" ht="20.25" customHeight="1">
      <c r="C161" s="175"/>
      <c r="D161" s="175"/>
      <c r="E161" s="175"/>
      <c r="F161" s="175"/>
      <c r="G161" s="176"/>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row>
    <row r="162" spans="3:33" s="174" customFormat="1" ht="20.25" customHeight="1">
      <c r="C162" s="175"/>
      <c r="D162" s="175"/>
      <c r="E162" s="175"/>
      <c r="F162" s="175"/>
      <c r="G162" s="176"/>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row>
    <row r="163" spans="3:33" s="174" customFormat="1" ht="20.25" customHeight="1">
      <c r="C163" s="175"/>
      <c r="D163" s="175"/>
      <c r="E163" s="175"/>
      <c r="F163" s="175"/>
      <c r="G163" s="176"/>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row>
    <row r="164" spans="3:33" s="174" customFormat="1" ht="20.25" customHeight="1">
      <c r="C164" s="175"/>
      <c r="D164" s="175"/>
      <c r="E164" s="175"/>
      <c r="F164" s="175"/>
      <c r="G164" s="176"/>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row>
    <row r="165" spans="3:33" s="174" customFormat="1" ht="20.25" customHeight="1">
      <c r="C165" s="175"/>
      <c r="D165" s="175"/>
      <c r="E165" s="175"/>
      <c r="F165" s="175"/>
      <c r="G165" s="176"/>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row>
  </sheetData>
  <mergeCells count="32">
    <mergeCell ref="A3:AF3"/>
    <mergeCell ref="S5:V5"/>
    <mergeCell ref="W5:AF5"/>
    <mergeCell ref="A7:C7"/>
    <mergeCell ref="D7:E7"/>
    <mergeCell ref="F7:G7"/>
    <mergeCell ref="H7:X7"/>
    <mergeCell ref="Y7:AB7"/>
    <mergeCell ref="AC7:AF7"/>
    <mergeCell ref="A44:AF44"/>
    <mergeCell ref="S46:V46"/>
    <mergeCell ref="W46:AF46"/>
    <mergeCell ref="A48:C48"/>
    <mergeCell ref="D48:E48"/>
    <mergeCell ref="F48:G48"/>
    <mergeCell ref="H48:AF48"/>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s>
  <phoneticPr fontId="36"/>
  <dataValidations count="1">
    <dataValidation type="list" allowBlank="1" showDropDown="0" showInputMessage="1" showErrorMessage="1" sqref="U8:U9 D34:D36 Q8:Q10 L17:L26 U49:U50 R41:R42 O55:O56 O41:O42 D57:D59 I49:I50 L55:L62 A57 AC27:AC29 M8:M12 O52:O53 M49:M50 Y27:Y29 M52:M54 Q49:Q50 I8:I13 L34:L42 O28:O29 U26 M16 O25:O26 I52:I73 O17:O18 L13 D18:D20 A18 R25:R26 I16:I30 O11:O12 Y10:Y11 AC10:AC11 L30 Q27 M33 O34:O35 A34 D67:D69 A68 Q63 O67:O68 L67:L73 O64:O65 M63:M66 M27:M29 I33:I42 U42">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headerFooter>
    <oddHeader>&amp;R&amp;A</oddHeader>
  </headerFooter>
  <rowBreaks count="2" manualBreakCount="2">
    <brk id="42" max="31" man="1"/>
    <brk id="1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18" sqref="O18:AF18"/>
    </sheetView>
  </sheetViews>
  <sheetFormatPr defaultColWidth="4" defaultRowHeight="17.25"/>
  <cols>
    <col min="1" max="1" width="1.5" style="323" customWidth="1"/>
    <col min="2" max="12" width="3.25" style="323" customWidth="1"/>
    <col min="13" max="13" width="13" style="323" customWidth="1"/>
    <col min="14" max="14" width="4.125" style="323" bestFit="1" customWidth="1"/>
    <col min="15" max="32" width="3.25" style="323" customWidth="1"/>
    <col min="33" max="33" width="1.5" style="323" customWidth="1"/>
    <col min="34" max="36" width="3.25" style="323" customWidth="1"/>
    <col min="37" max="16384" width="4" style="323"/>
  </cols>
  <sheetData>
    <row r="4" spans="1:32">
      <c r="W4" s="328" t="s">
        <v>245</v>
      </c>
      <c r="X4" s="348"/>
      <c r="Y4" s="348"/>
      <c r="Z4" s="329" t="s">
        <v>3</v>
      </c>
      <c r="AA4" s="348"/>
      <c r="AB4" s="348"/>
      <c r="AC4" s="329" t="s">
        <v>319</v>
      </c>
      <c r="AD4" s="348"/>
      <c r="AE4" s="348"/>
      <c r="AF4" s="329" t="s">
        <v>189</v>
      </c>
    </row>
    <row r="5" spans="1:32">
      <c r="B5" s="328" t="s">
        <v>28</v>
      </c>
      <c r="C5" s="328"/>
      <c r="D5" s="328"/>
      <c r="E5" s="328"/>
      <c r="F5" s="328"/>
      <c r="G5" s="348" t="s">
        <v>736</v>
      </c>
      <c r="H5" s="348"/>
      <c r="I5" s="348"/>
      <c r="J5" s="348"/>
      <c r="K5" s="329"/>
    </row>
    <row r="6" spans="1:32">
      <c r="B6" s="329"/>
      <c r="C6" s="329"/>
      <c r="D6" s="329"/>
      <c r="E6" s="329"/>
      <c r="F6" s="329"/>
      <c r="G6" s="329"/>
      <c r="H6" s="329"/>
      <c r="I6" s="329"/>
      <c r="J6" s="329"/>
      <c r="K6" s="329"/>
    </row>
    <row r="7" spans="1:32">
      <c r="S7" s="328" t="s">
        <v>80</v>
      </c>
      <c r="T7" s="328"/>
      <c r="U7" s="328"/>
      <c r="V7" s="328"/>
      <c r="W7" s="328"/>
      <c r="X7" s="328"/>
      <c r="Y7" s="328"/>
      <c r="Z7" s="328"/>
      <c r="AA7" s="328"/>
      <c r="AB7" s="328"/>
      <c r="AC7" s="328"/>
      <c r="AD7" s="328"/>
      <c r="AE7" s="328"/>
      <c r="AF7" s="328"/>
    </row>
    <row r="9" spans="1:32" ht="20.25" customHeight="1">
      <c r="B9" s="330" t="s">
        <v>560</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row>
    <row r="10" spans="1:32" ht="20.25" customHeight="1">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row>
    <row r="11" spans="1:32">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c r="A12" s="323" t="s">
        <v>750</v>
      </c>
    </row>
    <row r="14" spans="1:32" ht="36" customHeight="1">
      <c r="R14" s="332" t="s">
        <v>123</v>
      </c>
      <c r="S14" s="340"/>
      <c r="T14" s="340"/>
      <c r="U14" s="340"/>
      <c r="V14" s="349"/>
      <c r="W14" s="332"/>
      <c r="X14" s="340"/>
      <c r="Y14" s="340"/>
      <c r="Z14" s="340"/>
      <c r="AA14" s="340"/>
      <c r="AB14" s="340"/>
      <c r="AC14" s="340"/>
      <c r="AD14" s="340"/>
      <c r="AE14" s="340"/>
      <c r="AF14" s="349"/>
    </row>
    <row r="15" spans="1:32" ht="13.5" customHeight="1"/>
    <row r="16" spans="1:32" s="324" customFormat="1" ht="34.5" customHeight="1">
      <c r="A16" s="324"/>
      <c r="B16" s="332" t="s">
        <v>26</v>
      </c>
      <c r="C16" s="340"/>
      <c r="D16" s="340"/>
      <c r="E16" s="340"/>
      <c r="F16" s="340"/>
      <c r="G16" s="340"/>
      <c r="H16" s="340"/>
      <c r="I16" s="340"/>
      <c r="J16" s="340"/>
      <c r="K16" s="340"/>
      <c r="L16" s="349"/>
      <c r="M16" s="340" t="s">
        <v>751</v>
      </c>
      <c r="N16" s="349"/>
      <c r="O16" s="332" t="s">
        <v>125</v>
      </c>
      <c r="P16" s="340"/>
      <c r="Q16" s="340"/>
      <c r="R16" s="340"/>
      <c r="S16" s="340"/>
      <c r="T16" s="340"/>
      <c r="U16" s="340"/>
      <c r="V16" s="340"/>
      <c r="W16" s="340"/>
      <c r="X16" s="340"/>
      <c r="Y16" s="340"/>
      <c r="Z16" s="340"/>
      <c r="AA16" s="340"/>
      <c r="AB16" s="340"/>
      <c r="AC16" s="340"/>
      <c r="AD16" s="340"/>
      <c r="AE16" s="340"/>
      <c r="AF16" s="349"/>
    </row>
    <row r="17" spans="2:32" s="324" customFormat="1" ht="19.5" customHeight="1">
      <c r="B17" s="333" t="s">
        <v>752</v>
      </c>
      <c r="C17" s="341"/>
      <c r="D17" s="341"/>
      <c r="E17" s="341"/>
      <c r="F17" s="341"/>
      <c r="G17" s="341"/>
      <c r="H17" s="341"/>
      <c r="I17" s="341"/>
      <c r="J17" s="341"/>
      <c r="K17" s="341"/>
      <c r="L17" s="350"/>
      <c r="M17" s="358" t="s">
        <v>721</v>
      </c>
      <c r="N17" s="363" t="s">
        <v>459</v>
      </c>
      <c r="O17" s="370" t="s">
        <v>633</v>
      </c>
      <c r="P17" s="366"/>
      <c r="Q17" s="366"/>
      <c r="R17" s="366"/>
      <c r="S17" s="366"/>
      <c r="T17" s="366"/>
      <c r="U17" s="366"/>
      <c r="V17" s="366"/>
      <c r="W17" s="366"/>
      <c r="X17" s="366"/>
      <c r="Y17" s="366"/>
      <c r="Z17" s="366"/>
      <c r="AA17" s="366"/>
      <c r="AB17" s="366"/>
      <c r="AC17" s="366"/>
      <c r="AD17" s="366"/>
      <c r="AE17" s="366"/>
      <c r="AF17" s="363"/>
    </row>
    <row r="18" spans="2:32" s="324" customFormat="1" ht="19.5" customHeight="1">
      <c r="B18" s="334"/>
      <c r="C18" s="343"/>
      <c r="D18" s="343"/>
      <c r="E18" s="343"/>
      <c r="F18" s="343"/>
      <c r="G18" s="343"/>
      <c r="H18" s="343"/>
      <c r="I18" s="343"/>
      <c r="J18" s="343"/>
      <c r="K18" s="343"/>
      <c r="L18" s="351"/>
      <c r="M18" s="332"/>
      <c r="N18" s="364" t="s">
        <v>459</v>
      </c>
      <c r="O18" s="370"/>
      <c r="P18" s="366"/>
      <c r="Q18" s="366"/>
      <c r="R18" s="366"/>
      <c r="S18" s="366"/>
      <c r="T18" s="366"/>
      <c r="U18" s="366"/>
      <c r="V18" s="366"/>
      <c r="W18" s="366"/>
      <c r="X18" s="366"/>
      <c r="Y18" s="366"/>
      <c r="Z18" s="366"/>
      <c r="AA18" s="366"/>
      <c r="AB18" s="366"/>
      <c r="AC18" s="366"/>
      <c r="AD18" s="366"/>
      <c r="AE18" s="366"/>
      <c r="AF18" s="363"/>
    </row>
    <row r="19" spans="2:32" s="324" customFormat="1" ht="19.5" customHeight="1">
      <c r="B19" s="335"/>
      <c r="C19" s="342"/>
      <c r="D19" s="342"/>
      <c r="E19" s="342"/>
      <c r="F19" s="342"/>
      <c r="G19" s="342"/>
      <c r="H19" s="342"/>
      <c r="I19" s="342"/>
      <c r="J19" s="342"/>
      <c r="K19" s="342"/>
      <c r="L19" s="352"/>
      <c r="M19" s="332"/>
      <c r="N19" s="364" t="s">
        <v>459</v>
      </c>
      <c r="O19" s="370"/>
      <c r="P19" s="366"/>
      <c r="Q19" s="366"/>
      <c r="R19" s="366"/>
      <c r="S19" s="366"/>
      <c r="T19" s="366"/>
      <c r="U19" s="366"/>
      <c r="V19" s="366"/>
      <c r="W19" s="366"/>
      <c r="X19" s="366"/>
      <c r="Y19" s="366"/>
      <c r="Z19" s="366"/>
      <c r="AA19" s="366"/>
      <c r="AB19" s="366"/>
      <c r="AC19" s="366"/>
      <c r="AD19" s="366"/>
      <c r="AE19" s="366"/>
      <c r="AF19" s="363"/>
    </row>
    <row r="20" spans="2:32" s="324" customFormat="1" ht="19.5" customHeight="1">
      <c r="B20" s="333" t="s">
        <v>753</v>
      </c>
      <c r="C20" s="341"/>
      <c r="D20" s="341"/>
      <c r="E20" s="341"/>
      <c r="F20" s="341"/>
      <c r="G20" s="341"/>
      <c r="H20" s="341"/>
      <c r="I20" s="341"/>
      <c r="J20" s="341"/>
      <c r="K20" s="341"/>
      <c r="L20" s="350"/>
      <c r="M20" s="332"/>
      <c r="N20" s="365" t="s">
        <v>459</v>
      </c>
      <c r="O20" s="370"/>
      <c r="P20" s="366"/>
      <c r="Q20" s="366"/>
      <c r="R20" s="366"/>
      <c r="S20" s="366"/>
      <c r="T20" s="366"/>
      <c r="U20" s="366"/>
      <c r="V20" s="366"/>
      <c r="W20" s="366"/>
      <c r="X20" s="366"/>
      <c r="Y20" s="366"/>
      <c r="Z20" s="366"/>
      <c r="AA20" s="366"/>
      <c r="AB20" s="366"/>
      <c r="AC20" s="366"/>
      <c r="AD20" s="366"/>
      <c r="AE20" s="366"/>
      <c r="AF20" s="363"/>
    </row>
    <row r="21" spans="2:32" s="324" customFormat="1" ht="19.5" customHeight="1">
      <c r="B21" s="334"/>
      <c r="C21" s="343"/>
      <c r="D21" s="343"/>
      <c r="E21" s="343"/>
      <c r="F21" s="343"/>
      <c r="G21" s="343"/>
      <c r="H21" s="343"/>
      <c r="I21" s="343"/>
      <c r="J21" s="343"/>
      <c r="K21" s="343"/>
      <c r="L21" s="351"/>
      <c r="M21" s="332"/>
      <c r="N21" s="365" t="s">
        <v>459</v>
      </c>
      <c r="O21" s="370"/>
      <c r="P21" s="366"/>
      <c r="Q21" s="366"/>
      <c r="R21" s="366"/>
      <c r="S21" s="366"/>
      <c r="T21" s="366"/>
      <c r="U21" s="366"/>
      <c r="V21" s="366"/>
      <c r="W21" s="366"/>
      <c r="X21" s="366"/>
      <c r="Y21" s="366"/>
      <c r="Z21" s="366"/>
      <c r="AA21" s="366"/>
      <c r="AB21" s="366"/>
      <c r="AC21" s="366"/>
      <c r="AD21" s="366"/>
      <c r="AE21" s="366"/>
      <c r="AF21" s="363"/>
    </row>
    <row r="22" spans="2:32" s="324" customFormat="1" ht="19.5" customHeight="1">
      <c r="B22" s="335"/>
      <c r="C22" s="342"/>
      <c r="D22" s="342"/>
      <c r="E22" s="342"/>
      <c r="F22" s="342"/>
      <c r="G22" s="342"/>
      <c r="H22" s="342"/>
      <c r="I22" s="342"/>
      <c r="J22" s="342"/>
      <c r="K22" s="342"/>
      <c r="L22" s="352"/>
      <c r="M22" s="348"/>
      <c r="N22" s="366" t="s">
        <v>459</v>
      </c>
      <c r="O22" s="370"/>
      <c r="P22" s="366"/>
      <c r="Q22" s="366"/>
      <c r="R22" s="366"/>
      <c r="S22" s="366"/>
      <c r="T22" s="366"/>
      <c r="U22" s="366"/>
      <c r="V22" s="366"/>
      <c r="W22" s="366"/>
      <c r="X22" s="366"/>
      <c r="Y22" s="366"/>
      <c r="Z22" s="366"/>
      <c r="AA22" s="366"/>
      <c r="AB22" s="366"/>
      <c r="AC22" s="366"/>
      <c r="AD22" s="366"/>
      <c r="AE22" s="366"/>
      <c r="AF22" s="363"/>
    </row>
    <row r="23" spans="2:32" s="324" customFormat="1" ht="19.5" customHeight="1">
      <c r="B23" s="333" t="s">
        <v>113</v>
      </c>
      <c r="C23" s="341"/>
      <c r="D23" s="341"/>
      <c r="E23" s="341"/>
      <c r="F23" s="341"/>
      <c r="G23" s="341"/>
      <c r="H23" s="341"/>
      <c r="I23" s="341"/>
      <c r="J23" s="341"/>
      <c r="K23" s="341"/>
      <c r="L23" s="350"/>
      <c r="M23" s="332"/>
      <c r="N23" s="365" t="s">
        <v>459</v>
      </c>
      <c r="O23" s="370"/>
      <c r="P23" s="366"/>
      <c r="Q23" s="366"/>
      <c r="R23" s="366"/>
      <c r="S23" s="366"/>
      <c r="T23" s="366"/>
      <c r="U23" s="366"/>
      <c r="V23" s="366"/>
      <c r="W23" s="366"/>
      <c r="X23" s="366"/>
      <c r="Y23" s="366"/>
      <c r="Z23" s="366"/>
      <c r="AA23" s="366"/>
      <c r="AB23" s="366"/>
      <c r="AC23" s="366"/>
      <c r="AD23" s="366"/>
      <c r="AE23" s="366"/>
      <c r="AF23" s="363"/>
    </row>
    <row r="24" spans="2:32" s="324" customFormat="1" ht="19.5" customHeight="1">
      <c r="B24" s="334"/>
      <c r="C24" s="343"/>
      <c r="D24" s="343"/>
      <c r="E24" s="343"/>
      <c r="F24" s="343"/>
      <c r="G24" s="343"/>
      <c r="H24" s="343"/>
      <c r="I24" s="343"/>
      <c r="J24" s="343"/>
      <c r="K24" s="343"/>
      <c r="L24" s="351"/>
      <c r="M24" s="332"/>
      <c r="N24" s="365" t="s">
        <v>459</v>
      </c>
      <c r="O24" s="370"/>
      <c r="P24" s="366"/>
      <c r="Q24" s="366"/>
      <c r="R24" s="366"/>
      <c r="S24" s="366"/>
      <c r="T24" s="366"/>
      <c r="U24" s="366"/>
      <c r="V24" s="366"/>
      <c r="W24" s="366"/>
      <c r="X24" s="366"/>
      <c r="Y24" s="366"/>
      <c r="Z24" s="366"/>
      <c r="AA24" s="366"/>
      <c r="AB24" s="366"/>
      <c r="AC24" s="366"/>
      <c r="AD24" s="366"/>
      <c r="AE24" s="366"/>
      <c r="AF24" s="363"/>
    </row>
    <row r="25" spans="2:32" s="324" customFormat="1" ht="19.5" customHeight="1">
      <c r="B25" s="335"/>
      <c r="C25" s="342"/>
      <c r="D25" s="342"/>
      <c r="E25" s="342"/>
      <c r="F25" s="342"/>
      <c r="G25" s="342"/>
      <c r="H25" s="342"/>
      <c r="I25" s="342"/>
      <c r="J25" s="342"/>
      <c r="K25" s="342"/>
      <c r="L25" s="352"/>
      <c r="M25" s="348"/>
      <c r="N25" s="366" t="s">
        <v>459</v>
      </c>
      <c r="O25" s="370"/>
      <c r="P25" s="366"/>
      <c r="Q25" s="366"/>
      <c r="R25" s="366"/>
      <c r="S25" s="366"/>
      <c r="T25" s="366"/>
      <c r="U25" s="366"/>
      <c r="V25" s="366"/>
      <c r="W25" s="366"/>
      <c r="X25" s="366"/>
      <c r="Y25" s="366"/>
      <c r="Z25" s="366"/>
      <c r="AA25" s="366"/>
      <c r="AB25" s="366"/>
      <c r="AC25" s="366"/>
      <c r="AD25" s="366"/>
      <c r="AE25" s="366"/>
      <c r="AF25" s="363"/>
    </row>
    <row r="26" spans="2:32" s="324" customFormat="1" ht="19.5" customHeight="1">
      <c r="B26" s="333" t="s">
        <v>14</v>
      </c>
      <c r="C26" s="341"/>
      <c r="D26" s="341"/>
      <c r="E26" s="341"/>
      <c r="F26" s="341"/>
      <c r="G26" s="341"/>
      <c r="H26" s="341"/>
      <c r="I26" s="341"/>
      <c r="J26" s="341"/>
      <c r="K26" s="341"/>
      <c r="L26" s="350"/>
      <c r="M26" s="332"/>
      <c r="N26" s="365" t="s">
        <v>459</v>
      </c>
      <c r="O26" s="370"/>
      <c r="P26" s="366"/>
      <c r="Q26" s="366"/>
      <c r="R26" s="366"/>
      <c r="S26" s="366"/>
      <c r="T26" s="366"/>
      <c r="U26" s="366"/>
      <c r="V26" s="366"/>
      <c r="W26" s="366"/>
      <c r="X26" s="366"/>
      <c r="Y26" s="366"/>
      <c r="Z26" s="366"/>
      <c r="AA26" s="366"/>
      <c r="AB26" s="366"/>
      <c r="AC26" s="366"/>
      <c r="AD26" s="366"/>
      <c r="AE26" s="366"/>
      <c r="AF26" s="363"/>
    </row>
    <row r="27" spans="2:32" s="324" customFormat="1" ht="19.5" customHeight="1">
      <c r="B27" s="336"/>
      <c r="C27" s="330"/>
      <c r="D27" s="330"/>
      <c r="E27" s="330"/>
      <c r="F27" s="330"/>
      <c r="G27" s="330"/>
      <c r="H27" s="330"/>
      <c r="I27" s="330"/>
      <c r="J27" s="330"/>
      <c r="K27" s="330"/>
      <c r="L27" s="353"/>
      <c r="M27" s="332"/>
      <c r="N27" s="365" t="s">
        <v>459</v>
      </c>
      <c r="O27" s="370"/>
      <c r="P27" s="366"/>
      <c r="Q27" s="366"/>
      <c r="R27" s="366"/>
      <c r="S27" s="366"/>
      <c r="T27" s="366"/>
      <c r="U27" s="366"/>
      <c r="V27" s="366"/>
      <c r="W27" s="366"/>
      <c r="X27" s="366"/>
      <c r="Y27" s="366"/>
      <c r="Z27" s="366"/>
      <c r="AA27" s="366"/>
      <c r="AB27" s="366"/>
      <c r="AC27" s="366"/>
      <c r="AD27" s="366"/>
      <c r="AE27" s="366"/>
      <c r="AF27" s="363"/>
    </row>
    <row r="28" spans="2:32" s="324" customFormat="1" ht="19.5" customHeight="1">
      <c r="B28" s="337"/>
      <c r="C28" s="344"/>
      <c r="D28" s="344"/>
      <c r="E28" s="344"/>
      <c r="F28" s="344"/>
      <c r="G28" s="344"/>
      <c r="H28" s="344"/>
      <c r="I28" s="344"/>
      <c r="J28" s="344"/>
      <c r="K28" s="344"/>
      <c r="L28" s="354"/>
      <c r="M28" s="348"/>
      <c r="N28" s="366" t="s">
        <v>459</v>
      </c>
      <c r="O28" s="370"/>
      <c r="P28" s="366"/>
      <c r="Q28" s="366"/>
      <c r="R28" s="366"/>
      <c r="S28" s="366"/>
      <c r="T28" s="366"/>
      <c r="U28" s="366"/>
      <c r="V28" s="366"/>
      <c r="W28" s="366"/>
      <c r="X28" s="366"/>
      <c r="Y28" s="366"/>
      <c r="Z28" s="366"/>
      <c r="AA28" s="366"/>
      <c r="AB28" s="366"/>
      <c r="AC28" s="366"/>
      <c r="AD28" s="366"/>
      <c r="AE28" s="366"/>
      <c r="AF28" s="363"/>
    </row>
    <row r="29" spans="2:32" s="324" customFormat="1" ht="19.5" customHeight="1">
      <c r="B29" s="333" t="s">
        <v>126</v>
      </c>
      <c r="C29" s="341"/>
      <c r="D29" s="341"/>
      <c r="E29" s="341"/>
      <c r="F29" s="341"/>
      <c r="G29" s="341"/>
      <c r="H29" s="341"/>
      <c r="I29" s="341"/>
      <c r="J29" s="341"/>
      <c r="K29" s="341"/>
      <c r="L29" s="350"/>
      <c r="M29" s="332"/>
      <c r="N29" s="365" t="s">
        <v>459</v>
      </c>
      <c r="O29" s="370"/>
      <c r="P29" s="366"/>
      <c r="Q29" s="366"/>
      <c r="R29" s="366"/>
      <c r="S29" s="366"/>
      <c r="T29" s="366"/>
      <c r="U29" s="366"/>
      <c r="V29" s="366"/>
      <c r="W29" s="366"/>
      <c r="X29" s="366"/>
      <c r="Y29" s="366"/>
      <c r="Z29" s="366"/>
      <c r="AA29" s="366"/>
      <c r="AB29" s="366"/>
      <c r="AC29" s="366"/>
      <c r="AD29" s="366"/>
      <c r="AE29" s="366"/>
      <c r="AF29" s="363"/>
    </row>
    <row r="30" spans="2:32" s="324" customFormat="1" ht="19.5" customHeight="1">
      <c r="B30" s="334"/>
      <c r="C30" s="343"/>
      <c r="D30" s="343"/>
      <c r="E30" s="343"/>
      <c r="F30" s="343"/>
      <c r="G30" s="343"/>
      <c r="H30" s="343"/>
      <c r="I30" s="343"/>
      <c r="J30" s="343"/>
      <c r="K30" s="343"/>
      <c r="L30" s="351"/>
      <c r="M30" s="332"/>
      <c r="N30" s="365" t="s">
        <v>459</v>
      </c>
      <c r="O30" s="370"/>
      <c r="P30" s="366"/>
      <c r="Q30" s="366"/>
      <c r="R30" s="366"/>
      <c r="S30" s="366"/>
      <c r="T30" s="366"/>
      <c r="U30" s="366"/>
      <c r="V30" s="366"/>
      <c r="W30" s="366"/>
      <c r="X30" s="366"/>
      <c r="Y30" s="366"/>
      <c r="Z30" s="366"/>
      <c r="AA30" s="366"/>
      <c r="AB30" s="366"/>
      <c r="AC30" s="366"/>
      <c r="AD30" s="366"/>
      <c r="AE30" s="366"/>
      <c r="AF30" s="363"/>
    </row>
    <row r="31" spans="2:32" s="324" customFormat="1" ht="19.5" customHeight="1">
      <c r="B31" s="335"/>
      <c r="C31" s="342"/>
      <c r="D31" s="342"/>
      <c r="E31" s="342"/>
      <c r="F31" s="342"/>
      <c r="G31" s="342"/>
      <c r="H31" s="342"/>
      <c r="I31" s="342"/>
      <c r="J31" s="342"/>
      <c r="K31" s="342"/>
      <c r="L31" s="352"/>
      <c r="M31" s="348"/>
      <c r="N31" s="366" t="s">
        <v>459</v>
      </c>
      <c r="O31" s="370"/>
      <c r="P31" s="366"/>
      <c r="Q31" s="366"/>
      <c r="R31" s="366"/>
      <c r="S31" s="366"/>
      <c r="T31" s="366"/>
      <c r="U31" s="366"/>
      <c r="V31" s="366"/>
      <c r="W31" s="366"/>
      <c r="X31" s="366"/>
      <c r="Y31" s="366"/>
      <c r="Z31" s="366"/>
      <c r="AA31" s="366"/>
      <c r="AB31" s="366"/>
      <c r="AC31" s="366"/>
      <c r="AD31" s="366"/>
      <c r="AE31" s="366"/>
      <c r="AF31" s="363"/>
    </row>
    <row r="32" spans="2:32" s="324" customFormat="1" ht="19.5" customHeight="1">
      <c r="B32" s="333" t="s">
        <v>120</v>
      </c>
      <c r="C32" s="341"/>
      <c r="D32" s="341"/>
      <c r="E32" s="341"/>
      <c r="F32" s="341"/>
      <c r="G32" s="341"/>
      <c r="H32" s="341"/>
      <c r="I32" s="341"/>
      <c r="J32" s="341"/>
      <c r="K32" s="341"/>
      <c r="L32" s="350"/>
      <c r="M32" s="332"/>
      <c r="N32" s="365" t="s">
        <v>459</v>
      </c>
      <c r="O32" s="370"/>
      <c r="P32" s="366"/>
      <c r="Q32" s="366"/>
      <c r="R32" s="366"/>
      <c r="S32" s="366"/>
      <c r="T32" s="366"/>
      <c r="U32" s="366"/>
      <c r="V32" s="366"/>
      <c r="W32" s="366"/>
      <c r="X32" s="366"/>
      <c r="Y32" s="366"/>
      <c r="Z32" s="366"/>
      <c r="AA32" s="366"/>
      <c r="AB32" s="366"/>
      <c r="AC32" s="366"/>
      <c r="AD32" s="366"/>
      <c r="AE32" s="366"/>
      <c r="AF32" s="363"/>
    </row>
    <row r="33" spans="1:32" s="324" customFormat="1" ht="19.5" customHeight="1">
      <c r="A33" s="324"/>
      <c r="B33" s="336"/>
      <c r="C33" s="330"/>
      <c r="D33" s="330"/>
      <c r="E33" s="330"/>
      <c r="F33" s="330"/>
      <c r="G33" s="330"/>
      <c r="H33" s="330"/>
      <c r="I33" s="330"/>
      <c r="J33" s="330"/>
      <c r="K33" s="330"/>
      <c r="L33" s="353"/>
      <c r="M33" s="332"/>
      <c r="N33" s="365" t="s">
        <v>459</v>
      </c>
      <c r="O33" s="370"/>
      <c r="P33" s="366"/>
      <c r="Q33" s="366"/>
      <c r="R33" s="366"/>
      <c r="S33" s="366"/>
      <c r="T33" s="366"/>
      <c r="U33" s="366"/>
      <c r="V33" s="366"/>
      <c r="W33" s="366"/>
      <c r="X33" s="366"/>
      <c r="Y33" s="366"/>
      <c r="Z33" s="366"/>
      <c r="AA33" s="366"/>
      <c r="AB33" s="366"/>
      <c r="AC33" s="366"/>
      <c r="AD33" s="366"/>
      <c r="AE33" s="366"/>
      <c r="AF33" s="363"/>
    </row>
    <row r="34" spans="1:32" s="324" customFormat="1" ht="19.5" customHeight="1">
      <c r="A34" s="324"/>
      <c r="B34" s="337"/>
      <c r="C34" s="344"/>
      <c r="D34" s="344"/>
      <c r="E34" s="344"/>
      <c r="F34" s="344"/>
      <c r="G34" s="344"/>
      <c r="H34" s="344"/>
      <c r="I34" s="344"/>
      <c r="J34" s="344"/>
      <c r="K34" s="344"/>
      <c r="L34" s="354"/>
      <c r="M34" s="348"/>
      <c r="N34" s="366" t="s">
        <v>459</v>
      </c>
      <c r="O34" s="370"/>
      <c r="P34" s="366"/>
      <c r="Q34" s="366"/>
      <c r="R34" s="366"/>
      <c r="S34" s="366"/>
      <c r="T34" s="366"/>
      <c r="U34" s="366"/>
      <c r="V34" s="366"/>
      <c r="W34" s="366"/>
      <c r="X34" s="366"/>
      <c r="Y34" s="366"/>
      <c r="Z34" s="366"/>
      <c r="AA34" s="366"/>
      <c r="AB34" s="366"/>
      <c r="AC34" s="366"/>
      <c r="AD34" s="366"/>
      <c r="AE34" s="366"/>
      <c r="AF34" s="363"/>
    </row>
    <row r="35" spans="1:32" s="324" customFormat="1" ht="19.5" customHeight="1">
      <c r="A35" s="324"/>
      <c r="B35" s="333" t="s">
        <v>283</v>
      </c>
      <c r="C35" s="341"/>
      <c r="D35" s="341"/>
      <c r="E35" s="341"/>
      <c r="F35" s="341"/>
      <c r="G35" s="341"/>
      <c r="H35" s="341"/>
      <c r="I35" s="341"/>
      <c r="J35" s="341"/>
      <c r="K35" s="341"/>
      <c r="L35" s="350"/>
      <c r="M35" s="332"/>
      <c r="N35" s="365" t="s">
        <v>459</v>
      </c>
      <c r="O35" s="370"/>
      <c r="P35" s="366"/>
      <c r="Q35" s="366"/>
      <c r="R35" s="366"/>
      <c r="S35" s="366"/>
      <c r="T35" s="366"/>
      <c r="U35" s="366"/>
      <c r="V35" s="366"/>
      <c r="W35" s="366"/>
      <c r="X35" s="366"/>
      <c r="Y35" s="366"/>
      <c r="Z35" s="366"/>
      <c r="AA35" s="366"/>
      <c r="AB35" s="366"/>
      <c r="AC35" s="366"/>
      <c r="AD35" s="366"/>
      <c r="AE35" s="366"/>
      <c r="AF35" s="363"/>
    </row>
    <row r="36" spans="1:32" s="324" customFormat="1" ht="19.5" customHeight="1">
      <c r="A36" s="324"/>
      <c r="B36" s="336"/>
      <c r="C36" s="330"/>
      <c r="D36" s="330"/>
      <c r="E36" s="330"/>
      <c r="F36" s="330"/>
      <c r="G36" s="330"/>
      <c r="H36" s="330"/>
      <c r="I36" s="330"/>
      <c r="J36" s="330"/>
      <c r="K36" s="330"/>
      <c r="L36" s="353"/>
      <c r="M36" s="332"/>
      <c r="N36" s="365" t="s">
        <v>459</v>
      </c>
      <c r="O36" s="370"/>
      <c r="P36" s="366"/>
      <c r="Q36" s="366"/>
      <c r="R36" s="366"/>
      <c r="S36" s="366"/>
      <c r="T36" s="366"/>
      <c r="U36" s="366"/>
      <c r="V36" s="366"/>
      <c r="W36" s="366"/>
      <c r="X36" s="366"/>
      <c r="Y36" s="366"/>
      <c r="Z36" s="366"/>
      <c r="AA36" s="366"/>
      <c r="AB36" s="366"/>
      <c r="AC36" s="366"/>
      <c r="AD36" s="366"/>
      <c r="AE36" s="366"/>
      <c r="AF36" s="363"/>
    </row>
    <row r="37" spans="1:32" s="324" customFormat="1" ht="19.5" customHeight="1">
      <c r="A37" s="324"/>
      <c r="B37" s="337"/>
      <c r="C37" s="344"/>
      <c r="D37" s="344"/>
      <c r="E37" s="344"/>
      <c r="F37" s="344"/>
      <c r="G37" s="344"/>
      <c r="H37" s="344"/>
      <c r="I37" s="344"/>
      <c r="J37" s="344"/>
      <c r="K37" s="344"/>
      <c r="L37" s="354"/>
      <c r="M37" s="348"/>
      <c r="N37" s="366" t="s">
        <v>459</v>
      </c>
      <c r="O37" s="370"/>
      <c r="P37" s="366"/>
      <c r="Q37" s="366"/>
      <c r="R37" s="366"/>
      <c r="S37" s="366"/>
      <c r="T37" s="366"/>
      <c r="U37" s="366"/>
      <c r="V37" s="366"/>
      <c r="W37" s="366"/>
      <c r="X37" s="366"/>
      <c r="Y37" s="366"/>
      <c r="Z37" s="366"/>
      <c r="AA37" s="366"/>
      <c r="AB37" s="366"/>
      <c r="AC37" s="366"/>
      <c r="AD37" s="366"/>
      <c r="AE37" s="366"/>
      <c r="AF37" s="363"/>
    </row>
    <row r="38" spans="1:32" s="324" customFormat="1" ht="19.5" customHeight="1">
      <c r="A38" s="324"/>
      <c r="B38" s="338" t="s">
        <v>577</v>
      </c>
      <c r="C38" s="345"/>
      <c r="D38" s="345"/>
      <c r="E38" s="345"/>
      <c r="F38" s="345"/>
      <c r="G38" s="345"/>
      <c r="H38" s="345"/>
      <c r="I38" s="345"/>
      <c r="J38" s="345"/>
      <c r="K38" s="345"/>
      <c r="L38" s="355"/>
      <c r="M38" s="332"/>
      <c r="N38" s="365" t="s">
        <v>459</v>
      </c>
      <c r="O38" s="371"/>
      <c r="P38" s="365"/>
      <c r="Q38" s="365"/>
      <c r="R38" s="365"/>
      <c r="S38" s="365"/>
      <c r="T38" s="365"/>
      <c r="U38" s="365"/>
      <c r="V38" s="365"/>
      <c r="W38" s="365"/>
      <c r="X38" s="365"/>
      <c r="Y38" s="365"/>
      <c r="Z38" s="365"/>
      <c r="AA38" s="365"/>
      <c r="AB38" s="365"/>
      <c r="AC38" s="365"/>
      <c r="AD38" s="365"/>
      <c r="AE38" s="365"/>
      <c r="AF38" s="364"/>
    </row>
    <row r="39" spans="1:32" s="324" customFormat="1" ht="19.5" customHeight="1">
      <c r="A39" s="325"/>
      <c r="B39" s="336"/>
      <c r="C39" s="341"/>
      <c r="D39" s="330"/>
      <c r="E39" s="330"/>
      <c r="F39" s="330"/>
      <c r="G39" s="330"/>
      <c r="H39" s="330"/>
      <c r="I39" s="330"/>
      <c r="J39" s="330"/>
      <c r="K39" s="330"/>
      <c r="L39" s="353"/>
      <c r="M39" s="359"/>
      <c r="N39" s="367" t="s">
        <v>459</v>
      </c>
      <c r="O39" s="372"/>
      <c r="P39" s="324"/>
      <c r="Q39" s="324"/>
      <c r="R39" s="324"/>
      <c r="S39" s="324"/>
      <c r="T39" s="324"/>
      <c r="U39" s="324"/>
      <c r="V39" s="324"/>
      <c r="W39" s="324"/>
      <c r="X39" s="324"/>
      <c r="Y39" s="324"/>
      <c r="Z39" s="324"/>
      <c r="AA39" s="324"/>
      <c r="AB39" s="324"/>
      <c r="AC39" s="324"/>
      <c r="AD39" s="324"/>
      <c r="AE39" s="324"/>
      <c r="AF39" s="325"/>
    </row>
    <row r="40" spans="1:32" s="324" customFormat="1" ht="19.5" customHeight="1">
      <c r="A40" s="324"/>
      <c r="B40" s="337"/>
      <c r="C40" s="344"/>
      <c r="D40" s="344"/>
      <c r="E40" s="344"/>
      <c r="F40" s="344"/>
      <c r="G40" s="344"/>
      <c r="H40" s="344"/>
      <c r="I40" s="344"/>
      <c r="J40" s="344"/>
      <c r="K40" s="344"/>
      <c r="L40" s="354"/>
      <c r="M40" s="348"/>
      <c r="N40" s="366" t="s">
        <v>459</v>
      </c>
      <c r="O40" s="370"/>
      <c r="P40" s="366"/>
      <c r="Q40" s="366"/>
      <c r="R40" s="366"/>
      <c r="S40" s="366"/>
      <c r="T40" s="366"/>
      <c r="U40" s="366"/>
      <c r="V40" s="366"/>
      <c r="W40" s="366"/>
      <c r="X40" s="366"/>
      <c r="Y40" s="366"/>
      <c r="Z40" s="366"/>
      <c r="AA40" s="366"/>
      <c r="AB40" s="366"/>
      <c r="AC40" s="366"/>
      <c r="AD40" s="366"/>
      <c r="AE40" s="366"/>
      <c r="AF40" s="363"/>
    </row>
    <row r="41" spans="1:32" s="324" customFormat="1" ht="19.5" customHeight="1">
      <c r="A41" s="324"/>
      <c r="B41" s="333" t="s">
        <v>64</v>
      </c>
      <c r="C41" s="341"/>
      <c r="D41" s="341"/>
      <c r="E41" s="341"/>
      <c r="F41" s="341"/>
      <c r="G41" s="341"/>
      <c r="H41" s="341"/>
      <c r="I41" s="341"/>
      <c r="J41" s="341"/>
      <c r="K41" s="341"/>
      <c r="L41" s="350"/>
      <c r="M41" s="332"/>
      <c r="N41" s="365" t="s">
        <v>459</v>
      </c>
      <c r="O41" s="370"/>
      <c r="P41" s="366"/>
      <c r="Q41" s="366"/>
      <c r="R41" s="366"/>
      <c r="S41" s="366"/>
      <c r="T41" s="366"/>
      <c r="U41" s="366"/>
      <c r="V41" s="366"/>
      <c r="W41" s="366"/>
      <c r="X41" s="366"/>
      <c r="Y41" s="366"/>
      <c r="Z41" s="366"/>
      <c r="AA41" s="366"/>
      <c r="AB41" s="366"/>
      <c r="AC41" s="366"/>
      <c r="AD41" s="366"/>
      <c r="AE41" s="366"/>
      <c r="AF41" s="363"/>
    </row>
    <row r="42" spans="1:32" s="324" customFormat="1" ht="19.5" customHeight="1">
      <c r="A42" s="324"/>
      <c r="B42" s="336"/>
      <c r="C42" s="330"/>
      <c r="D42" s="330"/>
      <c r="E42" s="330"/>
      <c r="F42" s="330"/>
      <c r="G42" s="330"/>
      <c r="H42" s="330"/>
      <c r="I42" s="330"/>
      <c r="J42" s="330"/>
      <c r="K42" s="330"/>
      <c r="L42" s="353"/>
      <c r="M42" s="332"/>
      <c r="N42" s="365" t="s">
        <v>459</v>
      </c>
      <c r="O42" s="370"/>
      <c r="P42" s="366"/>
      <c r="Q42" s="366"/>
      <c r="R42" s="366"/>
      <c r="S42" s="366"/>
      <c r="T42" s="366"/>
      <c r="U42" s="366"/>
      <c r="V42" s="366"/>
      <c r="W42" s="366"/>
      <c r="X42" s="366"/>
      <c r="Y42" s="366"/>
      <c r="Z42" s="366"/>
      <c r="AA42" s="366"/>
      <c r="AB42" s="366"/>
      <c r="AC42" s="366"/>
      <c r="AD42" s="366"/>
      <c r="AE42" s="366"/>
      <c r="AF42" s="363"/>
    </row>
    <row r="43" spans="1:32" s="324" customFormat="1" ht="19.5" customHeight="1">
      <c r="A43" s="324"/>
      <c r="B43" s="337"/>
      <c r="C43" s="344"/>
      <c r="D43" s="344"/>
      <c r="E43" s="344"/>
      <c r="F43" s="344"/>
      <c r="G43" s="344"/>
      <c r="H43" s="344"/>
      <c r="I43" s="344"/>
      <c r="J43" s="344"/>
      <c r="K43" s="344"/>
      <c r="L43" s="354"/>
      <c r="M43" s="360"/>
      <c r="N43" s="368" t="s">
        <v>459</v>
      </c>
      <c r="O43" s="373"/>
      <c r="P43" s="368"/>
      <c r="Q43" s="368"/>
      <c r="R43" s="368"/>
      <c r="S43" s="368"/>
      <c r="T43" s="368"/>
      <c r="U43" s="368"/>
      <c r="V43" s="368"/>
      <c r="W43" s="368"/>
      <c r="X43" s="368"/>
      <c r="Y43" s="368"/>
      <c r="Z43" s="368"/>
      <c r="AA43" s="368"/>
      <c r="AB43" s="368"/>
      <c r="AC43" s="368"/>
      <c r="AD43" s="368"/>
      <c r="AE43" s="368"/>
      <c r="AF43" s="376"/>
    </row>
    <row r="44" spans="1:32" s="324" customFormat="1" ht="19.5" customHeight="1">
      <c r="A44" s="324"/>
      <c r="B44" s="339" t="s">
        <v>754</v>
      </c>
      <c r="C44" s="346"/>
      <c r="D44" s="346"/>
      <c r="E44" s="346"/>
      <c r="F44" s="346"/>
      <c r="G44" s="346"/>
      <c r="H44" s="346"/>
      <c r="I44" s="346"/>
      <c r="J44" s="346"/>
      <c r="K44" s="346"/>
      <c r="L44" s="356"/>
      <c r="M44" s="361"/>
      <c r="N44" s="369" t="s">
        <v>459</v>
      </c>
      <c r="O44" s="374"/>
      <c r="P44" s="369"/>
      <c r="Q44" s="369"/>
      <c r="R44" s="369"/>
      <c r="S44" s="369"/>
      <c r="T44" s="369"/>
      <c r="U44" s="369"/>
      <c r="V44" s="369"/>
      <c r="W44" s="369"/>
      <c r="X44" s="369"/>
      <c r="Y44" s="369"/>
      <c r="Z44" s="369"/>
      <c r="AA44" s="369"/>
      <c r="AB44" s="369"/>
      <c r="AC44" s="369"/>
      <c r="AD44" s="369"/>
      <c r="AE44" s="369"/>
      <c r="AF44" s="377"/>
    </row>
    <row r="45" spans="1:32" s="324" customFormat="1" ht="19.5" customHeight="1">
      <c r="A45" s="324"/>
      <c r="B45" s="336"/>
      <c r="C45" s="330"/>
      <c r="D45" s="330"/>
      <c r="E45" s="330"/>
      <c r="F45" s="330"/>
      <c r="G45" s="330"/>
      <c r="H45" s="330"/>
      <c r="I45" s="330"/>
      <c r="J45" s="330"/>
      <c r="K45" s="330"/>
      <c r="L45" s="353"/>
      <c r="M45" s="332"/>
      <c r="N45" s="365" t="s">
        <v>459</v>
      </c>
      <c r="O45" s="370"/>
      <c r="P45" s="366"/>
      <c r="Q45" s="366"/>
      <c r="R45" s="366"/>
      <c r="S45" s="366"/>
      <c r="T45" s="366"/>
      <c r="U45" s="366"/>
      <c r="V45" s="366"/>
      <c r="W45" s="366"/>
      <c r="X45" s="366"/>
      <c r="Y45" s="366"/>
      <c r="Z45" s="366"/>
      <c r="AA45" s="366"/>
      <c r="AB45" s="366"/>
      <c r="AC45" s="366"/>
      <c r="AD45" s="366"/>
      <c r="AE45" s="366"/>
      <c r="AF45" s="363"/>
    </row>
    <row r="46" spans="1:32" s="324" customFormat="1" ht="19.5" customHeight="1">
      <c r="A46" s="324"/>
      <c r="B46" s="337"/>
      <c r="C46" s="344"/>
      <c r="D46" s="344"/>
      <c r="E46" s="344"/>
      <c r="F46" s="344"/>
      <c r="G46" s="344"/>
      <c r="H46" s="344"/>
      <c r="I46" s="344"/>
      <c r="J46" s="344"/>
      <c r="K46" s="344"/>
      <c r="L46" s="354"/>
      <c r="M46" s="348"/>
      <c r="N46" s="366" t="s">
        <v>459</v>
      </c>
      <c r="O46" s="370"/>
      <c r="P46" s="366"/>
      <c r="Q46" s="366"/>
      <c r="R46" s="366"/>
      <c r="S46" s="366"/>
      <c r="T46" s="366"/>
      <c r="U46" s="366"/>
      <c r="V46" s="366"/>
      <c r="W46" s="366"/>
      <c r="X46" s="366"/>
      <c r="Y46" s="366"/>
      <c r="Z46" s="366"/>
      <c r="AA46" s="366"/>
      <c r="AB46" s="366"/>
      <c r="AC46" s="366"/>
      <c r="AD46" s="366"/>
      <c r="AE46" s="366"/>
      <c r="AF46" s="363"/>
    </row>
    <row r="47" spans="1:32" s="324" customFormat="1" ht="19.5" customHeight="1">
      <c r="A47" s="324"/>
      <c r="B47" s="333" t="s">
        <v>393</v>
      </c>
      <c r="C47" s="341"/>
      <c r="D47" s="341"/>
      <c r="E47" s="341"/>
      <c r="F47" s="341"/>
      <c r="G47" s="341"/>
      <c r="H47" s="341"/>
      <c r="I47" s="341"/>
      <c r="J47" s="341"/>
      <c r="K47" s="341"/>
      <c r="L47" s="350"/>
      <c r="M47" s="332"/>
      <c r="N47" s="365" t="s">
        <v>459</v>
      </c>
      <c r="O47" s="370"/>
      <c r="P47" s="366"/>
      <c r="Q47" s="366"/>
      <c r="R47" s="366"/>
      <c r="S47" s="366"/>
      <c r="T47" s="366"/>
      <c r="U47" s="366"/>
      <c r="V47" s="366"/>
      <c r="W47" s="366"/>
      <c r="X47" s="366"/>
      <c r="Y47" s="366"/>
      <c r="Z47" s="366"/>
      <c r="AA47" s="366"/>
      <c r="AB47" s="366"/>
      <c r="AC47" s="366"/>
      <c r="AD47" s="366"/>
      <c r="AE47" s="366"/>
      <c r="AF47" s="363"/>
    </row>
    <row r="48" spans="1:32" s="324" customFormat="1" ht="19.5" customHeight="1">
      <c r="A48" s="324"/>
      <c r="B48" s="336"/>
      <c r="C48" s="330"/>
      <c r="D48" s="330"/>
      <c r="E48" s="330"/>
      <c r="F48" s="330"/>
      <c r="G48" s="330"/>
      <c r="H48" s="330"/>
      <c r="I48" s="330"/>
      <c r="J48" s="330"/>
      <c r="K48" s="330"/>
      <c r="L48" s="353"/>
      <c r="M48" s="332"/>
      <c r="N48" s="365" t="s">
        <v>459</v>
      </c>
      <c r="O48" s="370"/>
      <c r="P48" s="366"/>
      <c r="Q48" s="366"/>
      <c r="R48" s="366"/>
      <c r="S48" s="366"/>
      <c r="T48" s="366"/>
      <c r="U48" s="366"/>
      <c r="V48" s="366"/>
      <c r="W48" s="366"/>
      <c r="X48" s="366"/>
      <c r="Y48" s="366"/>
      <c r="Z48" s="366"/>
      <c r="AA48" s="366"/>
      <c r="AB48" s="366"/>
      <c r="AC48" s="366"/>
      <c r="AD48" s="366"/>
      <c r="AE48" s="366"/>
      <c r="AF48" s="363"/>
    </row>
    <row r="49" spans="1:32" s="324" customFormat="1" ht="19.5" customHeight="1">
      <c r="A49" s="324"/>
      <c r="B49" s="337"/>
      <c r="C49" s="344"/>
      <c r="D49" s="344"/>
      <c r="E49" s="344"/>
      <c r="F49" s="344"/>
      <c r="G49" s="344"/>
      <c r="H49" s="344"/>
      <c r="I49" s="344"/>
      <c r="J49" s="344"/>
      <c r="K49" s="344"/>
      <c r="L49" s="354"/>
      <c r="M49" s="348"/>
      <c r="N49" s="366" t="s">
        <v>459</v>
      </c>
      <c r="O49" s="370"/>
      <c r="P49" s="366"/>
      <c r="Q49" s="366"/>
      <c r="R49" s="366"/>
      <c r="S49" s="366"/>
      <c r="T49" s="366"/>
      <c r="U49" s="366"/>
      <c r="V49" s="366"/>
      <c r="W49" s="366"/>
      <c r="X49" s="366"/>
      <c r="Y49" s="366"/>
      <c r="Z49" s="366"/>
      <c r="AA49" s="366"/>
      <c r="AB49" s="366"/>
      <c r="AC49" s="366"/>
      <c r="AD49" s="366"/>
      <c r="AE49" s="366"/>
      <c r="AF49" s="363"/>
    </row>
    <row r="50" spans="1:32" s="324" customFormat="1" ht="19.5" customHeight="1">
      <c r="A50" s="324"/>
      <c r="B50" s="333" t="s">
        <v>401</v>
      </c>
      <c r="C50" s="341"/>
      <c r="D50" s="341"/>
      <c r="E50" s="341"/>
      <c r="F50" s="341"/>
      <c r="G50" s="341"/>
      <c r="H50" s="341"/>
      <c r="I50" s="341"/>
      <c r="J50" s="341"/>
      <c r="K50" s="341"/>
      <c r="L50" s="350"/>
      <c r="M50" s="332"/>
      <c r="N50" s="365" t="s">
        <v>459</v>
      </c>
      <c r="O50" s="370"/>
      <c r="P50" s="366"/>
      <c r="Q50" s="366"/>
      <c r="R50" s="366"/>
      <c r="S50" s="366"/>
      <c r="T50" s="366"/>
      <c r="U50" s="366"/>
      <c r="V50" s="366"/>
      <c r="W50" s="366"/>
      <c r="X50" s="366"/>
      <c r="Y50" s="366"/>
      <c r="Z50" s="366"/>
      <c r="AA50" s="366"/>
      <c r="AB50" s="366"/>
      <c r="AC50" s="366"/>
      <c r="AD50" s="366"/>
      <c r="AE50" s="366"/>
      <c r="AF50" s="363"/>
    </row>
    <row r="51" spans="1:32" s="324" customFormat="1" ht="19.5" customHeight="1">
      <c r="A51" s="324"/>
      <c r="B51" s="334"/>
      <c r="C51" s="343"/>
      <c r="D51" s="343"/>
      <c r="E51" s="343"/>
      <c r="F51" s="343"/>
      <c r="G51" s="343"/>
      <c r="H51" s="343"/>
      <c r="I51" s="343"/>
      <c r="J51" s="343"/>
      <c r="K51" s="343"/>
      <c r="L51" s="351"/>
      <c r="M51" s="332"/>
      <c r="N51" s="365" t="s">
        <v>459</v>
      </c>
      <c r="O51" s="370"/>
      <c r="P51" s="366"/>
      <c r="Q51" s="366"/>
      <c r="R51" s="366"/>
      <c r="S51" s="366"/>
      <c r="T51" s="366"/>
      <c r="U51" s="366"/>
      <c r="V51" s="366"/>
      <c r="W51" s="366"/>
      <c r="X51" s="366"/>
      <c r="Y51" s="366"/>
      <c r="Z51" s="366"/>
      <c r="AA51" s="366"/>
      <c r="AB51" s="366"/>
      <c r="AC51" s="366"/>
      <c r="AD51" s="366"/>
      <c r="AE51" s="366"/>
      <c r="AF51" s="363"/>
    </row>
    <row r="52" spans="1:32" s="324" customFormat="1" ht="19.5" customHeight="1">
      <c r="A52" s="324"/>
      <c r="B52" s="335"/>
      <c r="C52" s="342"/>
      <c r="D52" s="342"/>
      <c r="E52" s="342"/>
      <c r="F52" s="342"/>
      <c r="G52" s="342"/>
      <c r="H52" s="342"/>
      <c r="I52" s="342"/>
      <c r="J52" s="342"/>
      <c r="K52" s="342"/>
      <c r="L52" s="352"/>
      <c r="M52" s="332"/>
      <c r="N52" s="365" t="s">
        <v>459</v>
      </c>
      <c r="O52" s="371"/>
      <c r="P52" s="365"/>
      <c r="Q52" s="365"/>
      <c r="R52" s="365"/>
      <c r="S52" s="365"/>
      <c r="T52" s="365"/>
      <c r="U52" s="365"/>
      <c r="V52" s="365"/>
      <c r="W52" s="365"/>
      <c r="X52" s="365"/>
      <c r="Y52" s="365"/>
      <c r="Z52" s="365"/>
      <c r="AA52" s="365"/>
      <c r="AB52" s="365"/>
      <c r="AC52" s="365"/>
      <c r="AD52" s="365"/>
      <c r="AE52" s="365"/>
      <c r="AF52" s="364"/>
    </row>
    <row r="54" spans="1:32">
      <c r="B54" s="323" t="s">
        <v>755</v>
      </c>
    </row>
    <row r="55" spans="1:32">
      <c r="B55" s="323" t="s">
        <v>439</v>
      </c>
    </row>
    <row r="57" spans="1:32">
      <c r="A57" s="323" t="s">
        <v>654</v>
      </c>
      <c r="M57" s="362"/>
      <c r="N57" s="323" t="s">
        <v>3</v>
      </c>
      <c r="O57" s="375"/>
      <c r="P57" s="375"/>
      <c r="Q57" s="323" t="s">
        <v>129</v>
      </c>
      <c r="R57" s="375"/>
      <c r="S57" s="375"/>
      <c r="T57" s="323" t="s">
        <v>234</v>
      </c>
    </row>
    <row r="82" spans="12:12">
      <c r="L82" s="357"/>
    </row>
    <row r="122" spans="1:7">
      <c r="A122" s="326"/>
      <c r="C122" s="326"/>
      <c r="D122" s="326"/>
      <c r="E122" s="326"/>
      <c r="F122" s="326"/>
      <c r="G122" s="326"/>
    </row>
    <row r="123" spans="1:7">
      <c r="C123" s="347"/>
    </row>
    <row r="151" spans="1:1">
      <c r="A151" s="326"/>
    </row>
    <row r="187" spans="1:1">
      <c r="A187" s="327"/>
    </row>
    <row r="238" spans="1:1">
      <c r="A238" s="327"/>
    </row>
    <row r="287" spans="1:1">
      <c r="A287" s="327"/>
    </row>
    <row r="314" spans="1:1">
      <c r="A314" s="326"/>
    </row>
    <row r="364" spans="1:1">
      <c r="A364" s="327"/>
    </row>
    <row r="388" spans="1:1">
      <c r="A388" s="326"/>
    </row>
    <row r="416" spans="1:1">
      <c r="A416" s="326"/>
    </row>
    <row r="444" spans="1:1">
      <c r="A444" s="326"/>
    </row>
    <row r="468" spans="1:1">
      <c r="A468" s="326"/>
    </row>
    <row r="497" spans="1:1">
      <c r="A497" s="326"/>
    </row>
    <row r="526" spans="1:1">
      <c r="A526" s="326"/>
    </row>
    <row r="575" spans="1:1">
      <c r="A575" s="327"/>
    </row>
    <row r="606" spans="1:1">
      <c r="A606" s="327"/>
    </row>
    <row r="650" spans="1:1">
      <c r="A650" s="327"/>
    </row>
    <row r="686" spans="1:1">
      <c r="A686" s="326"/>
    </row>
    <row r="725" spans="1:1">
      <c r="A725" s="327"/>
    </row>
    <row r="754" spans="1:1">
      <c r="A754" s="327"/>
    </row>
    <row r="793" spans="1:1">
      <c r="A793" s="327"/>
    </row>
    <row r="832" spans="1:1">
      <c r="A832" s="327"/>
    </row>
    <row r="860" spans="1:1">
      <c r="A860" s="327"/>
    </row>
    <row r="900" spans="1:1">
      <c r="A900" s="327"/>
    </row>
    <row r="940" spans="1:1">
      <c r="A940" s="327"/>
    </row>
    <row r="969" spans="1:1">
      <c r="A969" s="327"/>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2:AA124"/>
  <sheetViews>
    <sheetView view="pageBreakPreview" zoomScaleSheetLayoutView="100" workbookViewId="0">
      <selection activeCell="AB10" sqref="AB10:AC10"/>
    </sheetView>
  </sheetViews>
  <sheetFormatPr defaultColWidth="3.5" defaultRowHeight="13.5"/>
  <cols>
    <col min="1" max="1" width="3" style="378" customWidth="1"/>
    <col min="2" max="6" width="3.5" style="322"/>
    <col min="7" max="23" width="4.5" style="322" customWidth="1"/>
    <col min="24" max="24" width="5.125" style="322" customWidth="1"/>
    <col min="25" max="16384" width="3.5" style="322"/>
  </cols>
  <sheetData>
    <row r="2" spans="1:27">
      <c r="A2" s="322"/>
    </row>
    <row r="4" spans="1:27">
      <c r="A4" s="378" t="s">
        <v>356</v>
      </c>
      <c r="B4" s="378"/>
      <c r="C4" s="378"/>
      <c r="D4" s="378"/>
      <c r="E4" s="378"/>
      <c r="F4" s="378"/>
      <c r="G4" s="378"/>
      <c r="H4" s="378"/>
      <c r="I4" s="378"/>
      <c r="J4" s="378"/>
      <c r="K4" s="378"/>
      <c r="L4" s="378"/>
      <c r="M4" s="378"/>
      <c r="N4" s="378"/>
      <c r="O4" s="378"/>
      <c r="P4" s="378"/>
      <c r="Q4" s="378"/>
      <c r="R4" s="378"/>
      <c r="S4" s="378"/>
      <c r="T4" s="378"/>
      <c r="U4" s="378"/>
      <c r="V4" s="378"/>
      <c r="W4" s="378"/>
      <c r="X4" s="378"/>
    </row>
    <row r="6" spans="1:27" ht="30" customHeight="1">
      <c r="A6" s="380">
        <v>1</v>
      </c>
      <c r="B6" s="387" t="s">
        <v>373</v>
      </c>
      <c r="C6" s="391"/>
      <c r="D6" s="391"/>
      <c r="E6" s="391"/>
      <c r="F6" s="394"/>
      <c r="G6" s="401"/>
      <c r="H6" s="408"/>
      <c r="I6" s="408"/>
      <c r="J6" s="408"/>
      <c r="K6" s="408"/>
      <c r="L6" s="408"/>
      <c r="M6" s="408"/>
      <c r="N6" s="408"/>
      <c r="O6" s="408"/>
      <c r="P6" s="408"/>
      <c r="Q6" s="408"/>
      <c r="R6" s="408"/>
      <c r="S6" s="408"/>
      <c r="T6" s="408"/>
      <c r="U6" s="408"/>
      <c r="V6" s="408"/>
      <c r="W6" s="408"/>
      <c r="X6" s="433"/>
    </row>
    <row r="7" spans="1:27" ht="30" customHeight="1">
      <c r="A7" s="380">
        <v>2</v>
      </c>
      <c r="B7" s="387" t="s">
        <v>285</v>
      </c>
      <c r="C7" s="387"/>
      <c r="D7" s="387"/>
      <c r="E7" s="387"/>
      <c r="F7" s="395"/>
      <c r="G7" s="380" t="s">
        <v>63</v>
      </c>
      <c r="H7" s="387" t="s">
        <v>330</v>
      </c>
      <c r="I7" s="387"/>
      <c r="J7" s="387"/>
      <c r="K7" s="387"/>
      <c r="L7" s="418" t="s">
        <v>63</v>
      </c>
      <c r="M7" s="387" t="s">
        <v>332</v>
      </c>
      <c r="N7" s="387"/>
      <c r="O7" s="387"/>
      <c r="P7" s="387"/>
      <c r="Q7" s="418" t="s">
        <v>63</v>
      </c>
      <c r="R7" s="387" t="s">
        <v>335</v>
      </c>
      <c r="S7" s="387"/>
      <c r="T7" s="387"/>
      <c r="U7" s="387"/>
      <c r="V7" s="387"/>
      <c r="W7" s="387"/>
      <c r="X7" s="395"/>
    </row>
    <row r="8" spans="1:27" ht="30" customHeight="1">
      <c r="A8" s="381">
        <v>3</v>
      </c>
      <c r="B8" s="3" t="s">
        <v>399</v>
      </c>
      <c r="C8" s="3"/>
      <c r="D8" s="3"/>
      <c r="E8" s="3"/>
      <c r="F8" s="396"/>
      <c r="G8" s="41" t="s">
        <v>63</v>
      </c>
      <c r="H8" s="19" t="s">
        <v>467</v>
      </c>
      <c r="I8" s="3"/>
      <c r="J8" s="3"/>
      <c r="K8" s="3"/>
      <c r="L8" s="3"/>
      <c r="M8" s="3"/>
      <c r="N8" s="3"/>
      <c r="O8" s="41" t="s">
        <v>63</v>
      </c>
      <c r="P8" s="19" t="s">
        <v>482</v>
      </c>
      <c r="Q8" s="3"/>
      <c r="R8" s="3"/>
      <c r="S8" s="3"/>
      <c r="T8" s="3"/>
      <c r="U8" s="3"/>
      <c r="V8" s="3"/>
      <c r="W8" s="3"/>
      <c r="X8" s="396"/>
    </row>
    <row r="9" spans="1:27" ht="30" customHeight="1">
      <c r="A9" s="381"/>
      <c r="B9" s="3"/>
      <c r="C9" s="3"/>
      <c r="D9" s="3"/>
      <c r="E9" s="3"/>
      <c r="F9" s="396"/>
      <c r="G9" s="41" t="s">
        <v>63</v>
      </c>
      <c r="H9" s="19" t="s">
        <v>481</v>
      </c>
      <c r="I9" s="3"/>
      <c r="J9" s="3"/>
      <c r="K9" s="3"/>
      <c r="L9" s="3"/>
      <c r="M9" s="3"/>
      <c r="N9" s="3"/>
      <c r="O9" s="41" t="s">
        <v>63</v>
      </c>
      <c r="P9" s="19" t="s">
        <v>702</v>
      </c>
      <c r="Q9" s="3"/>
      <c r="R9" s="3"/>
      <c r="S9" s="3"/>
      <c r="V9" s="3"/>
      <c r="W9" s="3"/>
      <c r="X9" s="396"/>
    </row>
    <row r="10" spans="1:27" ht="30" customHeight="1">
      <c r="A10" s="381"/>
      <c r="B10" s="3"/>
      <c r="C10" s="3"/>
      <c r="D10" s="3"/>
      <c r="E10" s="3"/>
      <c r="F10" s="396"/>
      <c r="G10" s="41" t="s">
        <v>63</v>
      </c>
      <c r="H10" s="19" t="s">
        <v>310</v>
      </c>
      <c r="I10" s="3"/>
      <c r="J10" s="3"/>
      <c r="K10" s="3"/>
      <c r="L10" s="3"/>
      <c r="M10" s="3"/>
      <c r="N10" s="3"/>
      <c r="O10" s="41" t="s">
        <v>63</v>
      </c>
      <c r="P10" s="19" t="s">
        <v>551</v>
      </c>
      <c r="Q10" s="3"/>
      <c r="R10" s="3"/>
      <c r="S10" s="3"/>
      <c r="T10" s="3"/>
      <c r="U10" s="3"/>
      <c r="V10" s="3"/>
      <c r="W10" s="3"/>
      <c r="X10" s="396"/>
    </row>
    <row r="11" spans="1:27" ht="30" customHeight="1">
      <c r="A11" s="381"/>
      <c r="B11" s="3"/>
      <c r="C11" s="3"/>
      <c r="D11" s="3"/>
      <c r="E11" s="3"/>
      <c r="F11" s="396"/>
      <c r="G11" s="41" t="s">
        <v>63</v>
      </c>
      <c r="H11" s="19" t="s">
        <v>703</v>
      </c>
      <c r="I11" s="3"/>
      <c r="J11" s="3"/>
      <c r="K11" s="3"/>
      <c r="L11" s="3"/>
      <c r="M11" s="3"/>
      <c r="N11" s="3"/>
      <c r="O11" s="41"/>
      <c r="P11" s="19"/>
      <c r="Q11" s="3"/>
      <c r="R11" s="3"/>
      <c r="S11" s="3"/>
      <c r="T11" s="3"/>
      <c r="U11" s="3"/>
      <c r="V11" s="3"/>
      <c r="W11" s="3"/>
      <c r="X11" s="396"/>
    </row>
    <row r="12" spans="1:27">
      <c r="A12" s="382"/>
      <c r="B12" s="388"/>
      <c r="C12" s="388"/>
      <c r="D12" s="388"/>
      <c r="E12" s="388"/>
      <c r="F12" s="397"/>
      <c r="G12" s="402"/>
      <c r="H12" s="388"/>
      <c r="I12" s="388"/>
      <c r="J12" s="388"/>
      <c r="K12" s="388"/>
      <c r="L12" s="388"/>
      <c r="M12" s="388"/>
      <c r="N12" s="388"/>
      <c r="O12" s="388"/>
      <c r="P12" s="388"/>
      <c r="Q12" s="388"/>
      <c r="R12" s="388"/>
      <c r="S12" s="388"/>
      <c r="T12" s="388"/>
      <c r="U12" s="388"/>
      <c r="V12" s="388"/>
      <c r="W12" s="388"/>
      <c r="X12" s="397"/>
    </row>
    <row r="13" spans="1:27" ht="29.25" customHeight="1">
      <c r="A13" s="383">
        <v>4</v>
      </c>
      <c r="B13" s="389" t="s">
        <v>449</v>
      </c>
      <c r="C13" s="389"/>
      <c r="D13" s="389"/>
      <c r="E13" s="389"/>
      <c r="F13" s="398"/>
      <c r="G13" s="403" t="s">
        <v>433</v>
      </c>
      <c r="H13" s="3"/>
      <c r="X13" s="399"/>
    </row>
    <row r="14" spans="1:27" ht="19.5" customHeight="1">
      <c r="A14" s="384"/>
      <c r="F14" s="399"/>
      <c r="G14" s="404"/>
      <c r="H14" s="3" t="s">
        <v>253</v>
      </c>
      <c r="I14" s="3"/>
      <c r="J14" s="3"/>
      <c r="K14" s="3"/>
      <c r="L14" s="3"/>
      <c r="M14" s="3"/>
      <c r="N14" s="3"/>
      <c r="O14" s="3"/>
      <c r="P14" s="3"/>
      <c r="Q14" s="3"/>
      <c r="R14" s="3"/>
      <c r="S14" s="3"/>
      <c r="T14" s="3"/>
      <c r="X14" s="399"/>
      <c r="AA14" s="436"/>
    </row>
    <row r="15" spans="1:27" ht="12" customHeight="1">
      <c r="A15" s="384"/>
      <c r="F15" s="399"/>
      <c r="G15" s="404"/>
      <c r="H15" s="409" t="s">
        <v>377</v>
      </c>
      <c r="I15" s="409"/>
      <c r="J15" s="409"/>
      <c r="K15" s="409"/>
      <c r="L15" s="409"/>
      <c r="M15" s="409"/>
      <c r="N15" s="409"/>
      <c r="O15" s="409"/>
      <c r="P15" s="410" t="s">
        <v>491</v>
      </c>
      <c r="Q15" s="415"/>
      <c r="R15" s="415"/>
      <c r="S15" s="415"/>
      <c r="T15" s="415"/>
      <c r="U15" s="415"/>
      <c r="V15" s="419"/>
      <c r="X15" s="399"/>
    </row>
    <row r="16" spans="1:27" ht="12" customHeight="1">
      <c r="A16" s="384"/>
      <c r="F16" s="399"/>
      <c r="G16" s="404"/>
      <c r="H16" s="409"/>
      <c r="I16" s="409"/>
      <c r="J16" s="409"/>
      <c r="K16" s="409"/>
      <c r="L16" s="409"/>
      <c r="M16" s="409"/>
      <c r="N16" s="409"/>
      <c r="O16" s="409"/>
      <c r="P16" s="411"/>
      <c r="Q16" s="416"/>
      <c r="R16" s="416"/>
      <c r="S16" s="416"/>
      <c r="T16" s="416"/>
      <c r="U16" s="416"/>
      <c r="V16" s="420"/>
      <c r="X16" s="399"/>
    </row>
    <row r="17" spans="1:24" ht="12" customHeight="1">
      <c r="A17" s="384"/>
      <c r="F17" s="399"/>
      <c r="G17" s="404"/>
      <c r="H17" s="409" t="s">
        <v>704</v>
      </c>
      <c r="I17" s="409"/>
      <c r="J17" s="409"/>
      <c r="K17" s="409"/>
      <c r="L17" s="409"/>
      <c r="M17" s="409"/>
      <c r="N17" s="409"/>
      <c r="O17" s="409"/>
      <c r="P17" s="421"/>
      <c r="Q17" s="423"/>
      <c r="R17" s="423"/>
      <c r="S17" s="423"/>
      <c r="T17" s="423"/>
      <c r="U17" s="423"/>
      <c r="V17" s="430"/>
      <c r="X17" s="399"/>
    </row>
    <row r="18" spans="1:24" ht="12" customHeight="1">
      <c r="A18" s="384"/>
      <c r="F18" s="399"/>
      <c r="G18" s="404"/>
      <c r="H18" s="409"/>
      <c r="I18" s="409"/>
      <c r="J18" s="409"/>
      <c r="K18" s="409"/>
      <c r="L18" s="409"/>
      <c r="M18" s="409"/>
      <c r="N18" s="409"/>
      <c r="O18" s="409"/>
      <c r="P18" s="422"/>
      <c r="Q18" s="424"/>
      <c r="R18" s="424"/>
      <c r="S18" s="424"/>
      <c r="T18" s="424"/>
      <c r="U18" s="424"/>
      <c r="V18" s="431"/>
      <c r="X18" s="399"/>
    </row>
    <row r="19" spans="1:24" ht="12" customHeight="1">
      <c r="A19" s="384"/>
      <c r="F19" s="399"/>
      <c r="G19" s="404"/>
      <c r="H19" s="409" t="s">
        <v>272</v>
      </c>
      <c r="I19" s="409"/>
      <c r="J19" s="409"/>
      <c r="K19" s="409"/>
      <c r="L19" s="409"/>
      <c r="M19" s="409"/>
      <c r="N19" s="409"/>
      <c r="O19" s="409"/>
      <c r="P19" s="421"/>
      <c r="Q19" s="423"/>
      <c r="R19" s="423"/>
      <c r="S19" s="423"/>
      <c r="T19" s="423"/>
      <c r="U19" s="423"/>
      <c r="V19" s="430"/>
      <c r="X19" s="399"/>
    </row>
    <row r="20" spans="1:24" ht="12" customHeight="1">
      <c r="A20" s="384"/>
      <c r="F20" s="399"/>
      <c r="G20" s="404"/>
      <c r="H20" s="409"/>
      <c r="I20" s="409"/>
      <c r="J20" s="409"/>
      <c r="K20" s="409"/>
      <c r="L20" s="409"/>
      <c r="M20" s="409"/>
      <c r="N20" s="409"/>
      <c r="O20" s="409"/>
      <c r="P20" s="422"/>
      <c r="Q20" s="424"/>
      <c r="R20" s="424"/>
      <c r="S20" s="424"/>
      <c r="T20" s="424"/>
      <c r="U20" s="424"/>
      <c r="V20" s="431"/>
      <c r="X20" s="399"/>
    </row>
    <row r="21" spans="1:24" ht="12" customHeight="1">
      <c r="A21" s="384"/>
      <c r="F21" s="399"/>
      <c r="G21" s="404"/>
      <c r="H21" s="409" t="s">
        <v>368</v>
      </c>
      <c r="I21" s="409"/>
      <c r="J21" s="409"/>
      <c r="K21" s="409"/>
      <c r="L21" s="409"/>
      <c r="M21" s="409"/>
      <c r="N21" s="409"/>
      <c r="O21" s="409"/>
      <c r="P21" s="421"/>
      <c r="Q21" s="423"/>
      <c r="R21" s="423"/>
      <c r="S21" s="423"/>
      <c r="T21" s="423"/>
      <c r="U21" s="423"/>
      <c r="V21" s="430"/>
      <c r="X21" s="399"/>
    </row>
    <row r="22" spans="1:24" ht="12" customHeight="1">
      <c r="A22" s="384"/>
      <c r="F22" s="399"/>
      <c r="G22" s="404"/>
      <c r="H22" s="409"/>
      <c r="I22" s="409"/>
      <c r="J22" s="409"/>
      <c r="K22" s="409"/>
      <c r="L22" s="409"/>
      <c r="M22" s="409"/>
      <c r="N22" s="409"/>
      <c r="O22" s="409"/>
      <c r="P22" s="422"/>
      <c r="Q22" s="424"/>
      <c r="R22" s="424"/>
      <c r="S22" s="424"/>
      <c r="T22" s="424"/>
      <c r="U22" s="424"/>
      <c r="V22" s="431"/>
      <c r="X22" s="399"/>
    </row>
    <row r="23" spans="1:24" ht="12" customHeight="1">
      <c r="A23" s="384"/>
      <c r="F23" s="399"/>
      <c r="G23" s="404"/>
      <c r="H23" s="409" t="s">
        <v>505</v>
      </c>
      <c r="I23" s="409"/>
      <c r="J23" s="409"/>
      <c r="K23" s="409"/>
      <c r="L23" s="409"/>
      <c r="M23" s="409"/>
      <c r="N23" s="409"/>
      <c r="O23" s="409"/>
      <c r="P23" s="421"/>
      <c r="Q23" s="423"/>
      <c r="R23" s="423"/>
      <c r="S23" s="423"/>
      <c r="T23" s="423"/>
      <c r="U23" s="423"/>
      <c r="V23" s="430"/>
      <c r="X23" s="399"/>
    </row>
    <row r="24" spans="1:24" ht="12" customHeight="1">
      <c r="A24" s="384"/>
      <c r="F24" s="399"/>
      <c r="G24" s="404"/>
      <c r="H24" s="409"/>
      <c r="I24" s="409"/>
      <c r="J24" s="409"/>
      <c r="K24" s="409"/>
      <c r="L24" s="409"/>
      <c r="M24" s="409"/>
      <c r="N24" s="409"/>
      <c r="O24" s="409"/>
      <c r="P24" s="422"/>
      <c r="Q24" s="424"/>
      <c r="R24" s="424"/>
      <c r="S24" s="424"/>
      <c r="T24" s="424"/>
      <c r="U24" s="424"/>
      <c r="V24" s="431"/>
      <c r="X24" s="399"/>
    </row>
    <row r="25" spans="1:24" ht="12" customHeight="1">
      <c r="A25" s="384"/>
      <c r="F25" s="399"/>
      <c r="G25" s="404"/>
      <c r="H25" s="410"/>
      <c r="I25" s="415"/>
      <c r="J25" s="415"/>
      <c r="K25" s="415"/>
      <c r="L25" s="415"/>
      <c r="M25" s="415"/>
      <c r="N25" s="415"/>
      <c r="O25" s="419"/>
      <c r="P25" s="421"/>
      <c r="Q25" s="423"/>
      <c r="R25" s="423"/>
      <c r="S25" s="423"/>
      <c r="T25" s="423"/>
      <c r="U25" s="423"/>
      <c r="V25" s="430"/>
      <c r="X25" s="399"/>
    </row>
    <row r="26" spans="1:24" ht="12" customHeight="1">
      <c r="A26" s="384"/>
      <c r="F26" s="399"/>
      <c r="G26" s="404"/>
      <c r="H26" s="411"/>
      <c r="I26" s="416"/>
      <c r="J26" s="416"/>
      <c r="K26" s="416"/>
      <c r="L26" s="416"/>
      <c r="M26" s="416"/>
      <c r="N26" s="416"/>
      <c r="O26" s="420"/>
      <c r="P26" s="422"/>
      <c r="Q26" s="424"/>
      <c r="R26" s="424"/>
      <c r="S26" s="424"/>
      <c r="T26" s="424"/>
      <c r="U26" s="424"/>
      <c r="V26" s="431"/>
      <c r="X26" s="399"/>
    </row>
    <row r="27" spans="1:24" ht="12" customHeight="1">
      <c r="A27" s="384"/>
      <c r="F27" s="399"/>
      <c r="G27" s="404"/>
      <c r="H27" s="410"/>
      <c r="I27" s="415"/>
      <c r="J27" s="415"/>
      <c r="K27" s="415"/>
      <c r="L27" s="415"/>
      <c r="M27" s="415"/>
      <c r="N27" s="415"/>
      <c r="O27" s="419"/>
      <c r="P27" s="421"/>
      <c r="Q27" s="423"/>
      <c r="R27" s="423"/>
      <c r="S27" s="423"/>
      <c r="T27" s="423"/>
      <c r="U27" s="423"/>
      <c r="V27" s="430"/>
      <c r="X27" s="399"/>
    </row>
    <row r="28" spans="1:24" ht="12" customHeight="1">
      <c r="A28" s="384"/>
      <c r="F28" s="399"/>
      <c r="G28" s="404"/>
      <c r="H28" s="411"/>
      <c r="I28" s="416"/>
      <c r="J28" s="416"/>
      <c r="K28" s="416"/>
      <c r="L28" s="416"/>
      <c r="M28" s="416"/>
      <c r="N28" s="416"/>
      <c r="O28" s="420"/>
      <c r="P28" s="422"/>
      <c r="Q28" s="424"/>
      <c r="R28" s="424"/>
      <c r="S28" s="424"/>
      <c r="T28" s="424"/>
      <c r="U28" s="424"/>
      <c r="V28" s="431"/>
      <c r="X28" s="399"/>
    </row>
    <row r="29" spans="1:24" ht="12" customHeight="1">
      <c r="A29" s="384"/>
      <c r="F29" s="399"/>
      <c r="G29" s="404"/>
      <c r="H29" s="409"/>
      <c r="I29" s="409"/>
      <c r="J29" s="409"/>
      <c r="K29" s="409"/>
      <c r="L29" s="409"/>
      <c r="M29" s="409"/>
      <c r="N29" s="409"/>
      <c r="O29" s="409"/>
      <c r="P29" s="421"/>
      <c r="Q29" s="423"/>
      <c r="R29" s="423"/>
      <c r="S29" s="423"/>
      <c r="T29" s="423"/>
      <c r="U29" s="423"/>
      <c r="V29" s="430"/>
      <c r="X29" s="399"/>
    </row>
    <row r="30" spans="1:24" s="379" customFormat="1" ht="12" customHeight="1">
      <c r="A30" s="384"/>
      <c r="B30" s="322"/>
      <c r="C30" s="322"/>
      <c r="D30" s="322"/>
      <c r="E30" s="322"/>
      <c r="F30" s="399"/>
      <c r="G30" s="405"/>
      <c r="H30" s="409"/>
      <c r="I30" s="409"/>
      <c r="J30" s="409"/>
      <c r="K30" s="409"/>
      <c r="L30" s="409"/>
      <c r="M30" s="409"/>
      <c r="N30" s="409"/>
      <c r="O30" s="409"/>
      <c r="P30" s="422"/>
      <c r="Q30" s="424"/>
      <c r="R30" s="424"/>
      <c r="S30" s="424"/>
      <c r="T30" s="424"/>
      <c r="U30" s="424"/>
      <c r="V30" s="431"/>
      <c r="X30" s="434"/>
    </row>
    <row r="31" spans="1:24" ht="15" customHeight="1">
      <c r="A31" s="384"/>
      <c r="F31" s="399"/>
      <c r="G31" s="404"/>
      <c r="H31" s="3"/>
      <c r="I31" s="3"/>
      <c r="J31" s="3"/>
      <c r="K31" s="3"/>
      <c r="L31" s="3"/>
      <c r="M31" s="3"/>
      <c r="N31" s="3"/>
      <c r="O31" s="3"/>
      <c r="P31" s="3"/>
      <c r="Q31" s="3"/>
      <c r="R31" s="3"/>
      <c r="S31" s="3"/>
      <c r="T31" s="3"/>
      <c r="X31" s="435"/>
    </row>
    <row r="32" spans="1:24" ht="20.25" customHeight="1">
      <c r="A32" s="384"/>
      <c r="F32" s="399"/>
      <c r="G32" s="403" t="s">
        <v>706</v>
      </c>
      <c r="H32" s="3"/>
      <c r="I32" s="3"/>
      <c r="J32" s="3"/>
      <c r="K32" s="3"/>
      <c r="L32" s="3"/>
      <c r="M32" s="3"/>
      <c r="N32" s="3"/>
      <c r="O32" s="3"/>
      <c r="P32" s="3"/>
      <c r="Q32" s="3"/>
      <c r="R32" s="3"/>
      <c r="S32" s="3"/>
      <c r="T32" s="3"/>
      <c r="X32" s="435"/>
    </row>
    <row r="33" spans="1:24" ht="9.75" customHeight="1">
      <c r="A33" s="384"/>
      <c r="F33" s="399"/>
      <c r="G33" s="403"/>
      <c r="H33" s="3"/>
      <c r="I33" s="3"/>
      <c r="J33" s="3"/>
      <c r="K33" s="3"/>
      <c r="L33" s="3"/>
      <c r="M33" s="3"/>
      <c r="N33" s="3"/>
      <c r="O33" s="3"/>
      <c r="P33" s="3"/>
      <c r="Q33" s="3"/>
      <c r="R33" s="3"/>
      <c r="S33" s="3"/>
      <c r="T33" s="3"/>
      <c r="X33" s="435"/>
    </row>
    <row r="34" spans="1:24" ht="22.5" customHeight="1">
      <c r="A34" s="384"/>
      <c r="F34" s="399"/>
      <c r="G34" s="404"/>
      <c r="H34" s="412" t="s">
        <v>82</v>
      </c>
      <c r="I34" s="417"/>
      <c r="J34" s="417"/>
      <c r="K34" s="417"/>
      <c r="L34" s="417"/>
      <c r="M34" s="417"/>
      <c r="N34" s="417"/>
      <c r="O34" s="417"/>
      <c r="P34" s="417"/>
      <c r="Q34" s="425"/>
      <c r="R34" s="410"/>
      <c r="S34" s="415"/>
      <c r="T34" s="419" t="s">
        <v>301</v>
      </c>
      <c r="X34" s="399"/>
    </row>
    <row r="35" spans="1:24" ht="22.5" customHeight="1">
      <c r="A35" s="384"/>
      <c r="F35" s="399"/>
      <c r="G35" s="404"/>
      <c r="H35" s="413"/>
      <c r="I35" s="414"/>
      <c r="J35" s="414"/>
      <c r="K35" s="414"/>
      <c r="L35" s="414"/>
      <c r="M35" s="414"/>
      <c r="N35" s="414"/>
      <c r="O35" s="414"/>
      <c r="P35" s="414"/>
      <c r="Q35" s="426"/>
      <c r="R35" s="411"/>
      <c r="S35" s="416"/>
      <c r="T35" s="420"/>
      <c r="X35" s="399"/>
    </row>
    <row r="36" spans="1:24" ht="11.25" customHeight="1">
      <c r="A36" s="384"/>
      <c r="F36" s="399"/>
      <c r="G36" s="403"/>
      <c r="H36" s="3"/>
      <c r="I36" s="3"/>
      <c r="J36" s="3"/>
      <c r="K36" s="3"/>
      <c r="L36" s="3"/>
      <c r="M36" s="3"/>
      <c r="N36" s="3"/>
      <c r="O36" s="3"/>
      <c r="P36" s="3"/>
      <c r="Q36" s="3"/>
      <c r="R36" s="3"/>
      <c r="S36" s="3"/>
      <c r="T36" s="3"/>
      <c r="X36" s="435"/>
    </row>
    <row r="37" spans="1:24" ht="27.75" customHeight="1">
      <c r="A37" s="384"/>
      <c r="F37" s="399"/>
      <c r="G37" s="404"/>
      <c r="H37" s="412" t="s">
        <v>269</v>
      </c>
      <c r="I37" s="417"/>
      <c r="J37" s="417"/>
      <c r="K37" s="417"/>
      <c r="L37" s="417"/>
      <c r="M37" s="417"/>
      <c r="N37" s="417"/>
      <c r="O37" s="417"/>
      <c r="P37" s="417"/>
      <c r="Q37" s="425"/>
      <c r="R37" s="410"/>
      <c r="S37" s="415"/>
      <c r="T37" s="419" t="s">
        <v>301</v>
      </c>
      <c r="U37" s="381" t="s">
        <v>707</v>
      </c>
      <c r="V37" s="432" t="s">
        <v>708</v>
      </c>
      <c r="W37" s="432"/>
      <c r="X37" s="435"/>
    </row>
    <row r="38" spans="1:24" ht="21.75" customHeight="1">
      <c r="A38" s="384"/>
      <c r="F38" s="399"/>
      <c r="G38" s="404"/>
      <c r="H38" s="413"/>
      <c r="I38" s="414"/>
      <c r="J38" s="414"/>
      <c r="K38" s="414"/>
      <c r="L38" s="414"/>
      <c r="M38" s="414"/>
      <c r="N38" s="414"/>
      <c r="O38" s="414"/>
      <c r="P38" s="414"/>
      <c r="Q38" s="426"/>
      <c r="R38" s="411"/>
      <c r="S38" s="416"/>
      <c r="T38" s="420"/>
      <c r="U38" s="381"/>
      <c r="V38" s="432"/>
      <c r="W38" s="432"/>
      <c r="X38" s="435"/>
    </row>
    <row r="39" spans="1:24" ht="21.75" customHeight="1">
      <c r="A39" s="384"/>
      <c r="F39" s="399"/>
      <c r="H39" s="414"/>
      <c r="I39" s="414"/>
      <c r="J39" s="414"/>
      <c r="K39" s="414"/>
      <c r="L39" s="414"/>
      <c r="M39" s="414"/>
      <c r="N39" s="414"/>
      <c r="O39" s="414"/>
      <c r="P39" s="414"/>
      <c r="Q39" s="414"/>
      <c r="R39" s="428"/>
      <c r="S39" s="428"/>
      <c r="T39" s="428"/>
      <c r="U39" s="41"/>
      <c r="V39" s="414" t="s">
        <v>709</v>
      </c>
      <c r="W39" s="414"/>
      <c r="X39" s="426"/>
    </row>
    <row r="40" spans="1:24" ht="21.75" customHeight="1">
      <c r="G40" s="406"/>
      <c r="H40" s="103" t="s">
        <v>203</v>
      </c>
      <c r="I40" s="103"/>
      <c r="J40" s="103"/>
      <c r="K40" s="103"/>
      <c r="L40" s="103"/>
      <c r="M40" s="103"/>
      <c r="N40" s="103"/>
      <c r="O40" s="103"/>
      <c r="P40" s="103"/>
      <c r="Q40" s="427"/>
      <c r="R40" s="381"/>
      <c r="S40" s="41"/>
      <c r="T40" s="429" t="s">
        <v>301</v>
      </c>
      <c r="U40" s="41"/>
      <c r="V40" s="103"/>
      <c r="W40" s="103"/>
      <c r="X40" s="427"/>
    </row>
    <row r="41" spans="1:24" ht="21.75" customHeight="1">
      <c r="A41" s="384"/>
      <c r="F41" s="399"/>
      <c r="G41" s="404"/>
      <c r="H41" s="413"/>
      <c r="I41" s="414"/>
      <c r="J41" s="414"/>
      <c r="K41" s="414"/>
      <c r="L41" s="414"/>
      <c r="M41" s="414"/>
      <c r="N41" s="414"/>
      <c r="O41" s="414"/>
      <c r="P41" s="414"/>
      <c r="Q41" s="426"/>
      <c r="R41" s="411"/>
      <c r="S41" s="416"/>
      <c r="T41" s="420"/>
      <c r="U41" s="41"/>
      <c r="V41" s="103"/>
      <c r="W41" s="103"/>
      <c r="X41" s="427"/>
    </row>
    <row r="42" spans="1:24" ht="15" customHeight="1">
      <c r="A42" s="384"/>
      <c r="F42" s="399"/>
      <c r="G42" s="404"/>
      <c r="H42" s="3"/>
      <c r="I42" s="3"/>
      <c r="J42" s="3"/>
      <c r="K42" s="3"/>
      <c r="L42" s="3"/>
      <c r="M42" s="3"/>
      <c r="N42" s="3"/>
      <c r="O42" s="3"/>
      <c r="P42" s="3"/>
      <c r="Q42" s="3"/>
      <c r="R42" s="3"/>
      <c r="S42" s="3"/>
      <c r="T42" s="3"/>
      <c r="V42" s="103"/>
      <c r="W42" s="103"/>
      <c r="X42" s="427"/>
    </row>
    <row r="43" spans="1:24" ht="15" customHeight="1">
      <c r="A43" s="385"/>
      <c r="B43" s="390"/>
      <c r="C43" s="390"/>
      <c r="D43" s="390"/>
      <c r="E43" s="390"/>
      <c r="F43" s="400"/>
      <c r="G43" s="407"/>
      <c r="H43" s="390"/>
      <c r="I43" s="390"/>
      <c r="J43" s="390"/>
      <c r="K43" s="390"/>
      <c r="L43" s="390"/>
      <c r="M43" s="390"/>
      <c r="N43" s="390"/>
      <c r="O43" s="390"/>
      <c r="P43" s="390"/>
      <c r="Q43" s="390"/>
      <c r="R43" s="390"/>
      <c r="S43" s="390"/>
      <c r="T43" s="390"/>
      <c r="U43" s="390"/>
      <c r="V43" s="414"/>
      <c r="W43" s="414"/>
      <c r="X43" s="426"/>
    </row>
    <row r="44" spans="1:24" ht="15" customHeight="1">
      <c r="X44" s="432"/>
    </row>
    <row r="45" spans="1:24">
      <c r="A45" s="386" t="s">
        <v>284</v>
      </c>
      <c r="C45" s="392"/>
      <c r="D45" s="392"/>
      <c r="E45" s="392"/>
      <c r="F45" s="392"/>
      <c r="G45" s="392"/>
      <c r="H45" s="392"/>
      <c r="I45" s="392"/>
      <c r="J45" s="392"/>
      <c r="K45" s="392"/>
      <c r="L45" s="392"/>
      <c r="M45" s="392"/>
      <c r="N45" s="392"/>
      <c r="O45" s="392"/>
      <c r="P45" s="392"/>
      <c r="Q45" s="392"/>
      <c r="R45" s="392"/>
      <c r="S45" s="392"/>
      <c r="T45" s="392"/>
      <c r="U45" s="392"/>
      <c r="V45" s="392"/>
      <c r="W45" s="392"/>
      <c r="X45" s="392"/>
    </row>
    <row r="46" spans="1:24">
      <c r="A46" s="386" t="s">
        <v>537</v>
      </c>
      <c r="C46" s="392"/>
      <c r="D46" s="392"/>
      <c r="E46" s="392"/>
      <c r="F46" s="392"/>
      <c r="G46" s="392"/>
      <c r="H46" s="392"/>
      <c r="I46" s="392"/>
      <c r="J46" s="392"/>
      <c r="K46" s="392"/>
      <c r="L46" s="392"/>
      <c r="M46" s="392"/>
      <c r="N46" s="392"/>
      <c r="O46" s="392"/>
      <c r="P46" s="392"/>
      <c r="Q46" s="392"/>
      <c r="R46" s="392"/>
      <c r="S46" s="392"/>
      <c r="T46" s="392"/>
      <c r="U46" s="392"/>
      <c r="V46" s="392"/>
      <c r="W46" s="392"/>
      <c r="X46" s="392"/>
    </row>
    <row r="47" spans="1:24">
      <c r="A47" s="386"/>
      <c r="C47" s="393"/>
      <c r="D47" s="393"/>
      <c r="E47" s="393"/>
      <c r="F47" s="393"/>
      <c r="G47" s="393"/>
      <c r="H47" s="393"/>
      <c r="I47" s="393"/>
      <c r="J47" s="393"/>
      <c r="K47" s="393"/>
      <c r="L47" s="393"/>
      <c r="M47" s="393"/>
      <c r="N47" s="393"/>
      <c r="O47" s="393"/>
      <c r="P47" s="393"/>
      <c r="Q47" s="393"/>
      <c r="R47" s="393"/>
      <c r="S47" s="393"/>
      <c r="T47" s="393"/>
      <c r="U47" s="393"/>
      <c r="V47" s="393"/>
      <c r="W47" s="393"/>
      <c r="X47" s="393"/>
    </row>
    <row r="123" spans="2:6">
      <c r="B123" s="390"/>
      <c r="C123" s="390"/>
      <c r="D123" s="390"/>
      <c r="E123" s="390"/>
      <c r="F123" s="390"/>
    </row>
    <row r="124" spans="2:6">
      <c r="B124" s="388"/>
    </row>
  </sheetData>
  <mergeCells count="31">
    <mergeCell ref="A4:X4"/>
    <mergeCell ref="G6:X6"/>
    <mergeCell ref="B13:F13"/>
    <mergeCell ref="H15:O16"/>
    <mergeCell ref="P15:V16"/>
    <mergeCell ref="H17:O18"/>
    <mergeCell ref="P17:V18"/>
    <mergeCell ref="H19:O20"/>
    <mergeCell ref="P19:V20"/>
    <mergeCell ref="H21:O22"/>
    <mergeCell ref="P21:V22"/>
    <mergeCell ref="H23:O24"/>
    <mergeCell ref="P23:V24"/>
    <mergeCell ref="H25:O26"/>
    <mergeCell ref="P25:V26"/>
    <mergeCell ref="H27:O28"/>
    <mergeCell ref="P27:V28"/>
    <mergeCell ref="H29:O30"/>
    <mergeCell ref="P29:V30"/>
    <mergeCell ref="H34:Q35"/>
    <mergeCell ref="R34:S35"/>
    <mergeCell ref="T34:T35"/>
    <mergeCell ref="H37:Q38"/>
    <mergeCell ref="R37:S38"/>
    <mergeCell ref="T37:T38"/>
    <mergeCell ref="U37:U38"/>
    <mergeCell ref="V37:X38"/>
    <mergeCell ref="V39:X43"/>
    <mergeCell ref="H40:Q41"/>
    <mergeCell ref="R40:S41"/>
    <mergeCell ref="T40:T41"/>
  </mergeCells>
  <phoneticPr fontId="24"/>
  <dataValidations count="1">
    <dataValidation type="list" allowBlank="1" showDropDown="0" showInputMessage="1" showErrorMessage="1" sqref="L7 Q7 O8:O11 G7:G11">
      <formula1>"□,■"</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B2" sqref="B2"/>
    </sheetView>
  </sheetViews>
  <sheetFormatPr defaultColWidth="3.5" defaultRowHeight="13.5"/>
  <cols>
    <col min="1" max="1" width="1.25" style="322" customWidth="1"/>
    <col min="2" max="2" width="3.125" style="378" customWidth="1"/>
    <col min="3" max="30" width="3.125" style="322" customWidth="1"/>
    <col min="31" max="31" width="1.25" style="322" customWidth="1"/>
    <col min="32" max="16384" width="3.5" style="322"/>
  </cols>
  <sheetData>
    <row r="1" spans="2:30" s="19" customFormat="1" ht="5.45" customHeight="1"/>
    <row r="2" spans="2:30" s="19" customFormat="1"/>
    <row r="3" spans="2:30" s="19" customFormat="1">
      <c r="U3" s="91" t="s">
        <v>245</v>
      </c>
      <c r="V3" s="41"/>
      <c r="W3" s="41"/>
      <c r="X3" s="91" t="s">
        <v>3</v>
      </c>
      <c r="Y3" s="41"/>
      <c r="Z3" s="41"/>
      <c r="AA3" s="91" t="s">
        <v>319</v>
      </c>
      <c r="AB3" s="41"/>
      <c r="AC3" s="41"/>
      <c r="AD3" s="91" t="s">
        <v>234</v>
      </c>
    </row>
    <row r="4" spans="2:30" s="19" customFormat="1">
      <c r="AD4" s="91"/>
    </row>
    <row r="5" spans="2:30" s="19" customFormat="1">
      <c r="B5" s="41" t="s">
        <v>322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ht="28.5" customHeight="1">
      <c r="B6" s="437" t="s">
        <v>325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row>
    <row r="7" spans="2:30" s="19" customFormat="1"/>
    <row r="8" spans="2:30" s="19" customFormat="1" ht="23.25" customHeight="1">
      <c r="B8" s="438" t="s">
        <v>328</v>
      </c>
      <c r="C8" s="438"/>
      <c r="D8" s="438"/>
      <c r="E8" s="438"/>
      <c r="F8" s="401"/>
      <c r="G8" s="451"/>
      <c r="H8" s="453"/>
      <c r="I8" s="453"/>
      <c r="J8" s="453"/>
      <c r="K8" s="453"/>
      <c r="L8" s="453"/>
      <c r="M8" s="453"/>
      <c r="N8" s="453"/>
      <c r="O8" s="453"/>
      <c r="P8" s="453"/>
      <c r="Q8" s="453"/>
      <c r="R8" s="453"/>
      <c r="S8" s="453"/>
      <c r="T8" s="453"/>
      <c r="U8" s="453"/>
      <c r="V8" s="453"/>
      <c r="W8" s="453"/>
      <c r="X8" s="453"/>
      <c r="Y8" s="453"/>
      <c r="Z8" s="453"/>
      <c r="AA8" s="453"/>
      <c r="AB8" s="453"/>
      <c r="AC8" s="453"/>
      <c r="AD8" s="479"/>
    </row>
    <row r="9" spans="2:30" ht="23.25" customHeight="1">
      <c r="B9" s="401" t="s">
        <v>265</v>
      </c>
      <c r="C9" s="408"/>
      <c r="D9" s="408"/>
      <c r="E9" s="408"/>
      <c r="F9" s="408"/>
      <c r="G9" s="380" t="s">
        <v>63</v>
      </c>
      <c r="H9" s="387" t="s">
        <v>330</v>
      </c>
      <c r="I9" s="387"/>
      <c r="J9" s="387"/>
      <c r="K9" s="387"/>
      <c r="L9" s="41" t="s">
        <v>63</v>
      </c>
      <c r="M9" s="387" t="s">
        <v>332</v>
      </c>
      <c r="N9" s="387"/>
      <c r="O9" s="387"/>
      <c r="P9" s="387"/>
      <c r="Q9" s="41" t="s">
        <v>63</v>
      </c>
      <c r="R9" s="387" t="s">
        <v>335</v>
      </c>
      <c r="S9" s="464"/>
      <c r="T9" s="464"/>
      <c r="U9" s="464"/>
      <c r="V9" s="464"/>
      <c r="W9" s="464"/>
      <c r="X9" s="464"/>
      <c r="Y9" s="464"/>
      <c r="Z9" s="464"/>
      <c r="AA9" s="464"/>
      <c r="AB9" s="464"/>
      <c r="AC9" s="464"/>
      <c r="AD9" s="480"/>
    </row>
    <row r="10" spans="2:30" ht="23.25" customHeight="1">
      <c r="B10" s="421" t="s">
        <v>254</v>
      </c>
      <c r="C10" s="423"/>
      <c r="D10" s="423"/>
      <c r="E10" s="423"/>
      <c r="F10" s="430"/>
      <c r="G10" s="41" t="s">
        <v>63</v>
      </c>
      <c r="H10" s="423" t="s">
        <v>256</v>
      </c>
      <c r="I10" s="454"/>
      <c r="J10" s="454"/>
      <c r="K10" s="454"/>
      <c r="L10" s="454"/>
      <c r="M10" s="454"/>
      <c r="N10" s="423"/>
      <c r="O10" s="454"/>
      <c r="P10" s="41" t="s">
        <v>63</v>
      </c>
      <c r="Q10" s="423" t="s">
        <v>337</v>
      </c>
      <c r="R10" s="454"/>
      <c r="S10" s="423"/>
      <c r="T10" s="466"/>
      <c r="U10" s="466"/>
      <c r="V10" s="466"/>
      <c r="W10" s="466"/>
      <c r="X10" s="466"/>
      <c r="Y10" s="466"/>
      <c r="Z10" s="466"/>
      <c r="AA10" s="466"/>
      <c r="AB10" s="466"/>
      <c r="AC10" s="466"/>
      <c r="AD10" s="481"/>
    </row>
    <row r="11" spans="2:30" ht="23.25" customHeight="1">
      <c r="B11" s="422"/>
      <c r="C11" s="424"/>
      <c r="D11" s="424"/>
      <c r="E11" s="424"/>
      <c r="F11" s="431"/>
      <c r="G11" s="411" t="s">
        <v>63</v>
      </c>
      <c r="H11" s="424" t="s">
        <v>136</v>
      </c>
      <c r="I11" s="455"/>
      <c r="J11" s="455"/>
      <c r="K11" s="455"/>
      <c r="L11" s="455"/>
      <c r="M11" s="455"/>
      <c r="N11" s="455"/>
      <c r="O11" s="455"/>
      <c r="P11" s="41" t="s">
        <v>63</v>
      </c>
      <c r="Q11" s="424" t="s">
        <v>340</v>
      </c>
      <c r="R11" s="455"/>
      <c r="S11" s="465"/>
      <c r="T11" s="465"/>
      <c r="U11" s="465"/>
      <c r="V11" s="465"/>
      <c r="W11" s="465"/>
      <c r="X11" s="465"/>
      <c r="Y11" s="465"/>
      <c r="Z11" s="465"/>
      <c r="AA11" s="465"/>
      <c r="AB11" s="465"/>
      <c r="AC11" s="465"/>
      <c r="AD11" s="482"/>
    </row>
    <row r="12" spans="2:30" ht="23.25" customHeight="1">
      <c r="B12" s="421" t="s">
        <v>341</v>
      </c>
      <c r="C12" s="423"/>
      <c r="D12" s="423"/>
      <c r="E12" s="423"/>
      <c r="F12" s="430"/>
      <c r="G12" s="41" t="s">
        <v>63</v>
      </c>
      <c r="H12" s="423" t="s">
        <v>342</v>
      </c>
      <c r="I12" s="454"/>
      <c r="J12" s="454"/>
      <c r="K12" s="454"/>
      <c r="L12" s="454"/>
      <c r="M12" s="454"/>
      <c r="N12" s="454"/>
      <c r="O12" s="454"/>
      <c r="P12" s="454"/>
      <c r="Q12" s="454"/>
      <c r="R12" s="454"/>
      <c r="S12" s="41" t="s">
        <v>63</v>
      </c>
      <c r="T12" s="423" t="s">
        <v>343</v>
      </c>
      <c r="U12" s="466"/>
      <c r="V12" s="466"/>
      <c r="W12" s="466"/>
      <c r="X12" s="466"/>
      <c r="Y12" s="466"/>
      <c r="Z12" s="466"/>
      <c r="AA12" s="466"/>
      <c r="AB12" s="466"/>
      <c r="AC12" s="466"/>
      <c r="AD12" s="481"/>
    </row>
    <row r="13" spans="2:30" ht="23.25" customHeight="1">
      <c r="B13" s="422"/>
      <c r="C13" s="424"/>
      <c r="D13" s="424"/>
      <c r="E13" s="424"/>
      <c r="F13" s="431"/>
      <c r="G13" s="411" t="s">
        <v>63</v>
      </c>
      <c r="H13" s="424" t="s">
        <v>346</v>
      </c>
      <c r="I13" s="455"/>
      <c r="J13" s="455"/>
      <c r="K13" s="455"/>
      <c r="L13" s="455"/>
      <c r="M13" s="455"/>
      <c r="N13" s="455"/>
      <c r="O13" s="455"/>
      <c r="P13" s="455"/>
      <c r="Q13" s="455"/>
      <c r="R13" s="455"/>
      <c r="S13" s="465"/>
      <c r="T13" s="465"/>
      <c r="U13" s="465"/>
      <c r="V13" s="465"/>
      <c r="W13" s="465"/>
      <c r="X13" s="465"/>
      <c r="Y13" s="465"/>
      <c r="Z13" s="465"/>
      <c r="AA13" s="465"/>
      <c r="AB13" s="465"/>
      <c r="AC13" s="465"/>
      <c r="AD13" s="482"/>
    </row>
    <row r="14" spans="2:30" s="19" customFormat="1"/>
    <row r="15" spans="2:30" s="19" customFormat="1">
      <c r="B15" s="19" t="s">
        <v>235</v>
      </c>
    </row>
    <row r="16" spans="2:30" s="19" customFormat="1">
      <c r="B16" s="19" t="s">
        <v>347</v>
      </c>
      <c r="AC16" s="3"/>
      <c r="AD16" s="3"/>
    </row>
    <row r="17" spans="2:30" s="19" customFormat="1" ht="6" customHeight="1"/>
    <row r="18" spans="2:30" s="19" customFormat="1" ht="4.5" customHeight="1">
      <c r="B18" s="439" t="s">
        <v>350</v>
      </c>
      <c r="C18" s="443"/>
      <c r="D18" s="443"/>
      <c r="E18" s="443"/>
      <c r="F18" s="448"/>
      <c r="G18" s="421"/>
      <c r="H18" s="423"/>
      <c r="I18" s="423"/>
      <c r="J18" s="423"/>
      <c r="K18" s="423"/>
      <c r="L18" s="423"/>
      <c r="M18" s="423"/>
      <c r="N18" s="423"/>
      <c r="O18" s="423"/>
      <c r="P18" s="423"/>
      <c r="Q18" s="423"/>
      <c r="R18" s="423"/>
      <c r="S18" s="423"/>
      <c r="T18" s="423"/>
      <c r="U18" s="423"/>
      <c r="V18" s="423"/>
      <c r="W18" s="423"/>
      <c r="X18" s="423"/>
      <c r="Y18" s="423"/>
      <c r="Z18" s="421"/>
      <c r="AA18" s="423"/>
      <c r="AB18" s="423"/>
      <c r="AC18" s="478"/>
      <c r="AD18" s="483"/>
    </row>
    <row r="19" spans="2:30" s="19" customFormat="1" ht="15.75" customHeight="1">
      <c r="B19" s="440"/>
      <c r="C19" s="437"/>
      <c r="D19" s="437"/>
      <c r="E19" s="437"/>
      <c r="F19" s="449"/>
      <c r="G19" s="452"/>
      <c r="H19" s="19" t="s">
        <v>143</v>
      </c>
      <c r="Z19" s="475"/>
      <c r="AA19" s="476" t="s">
        <v>351</v>
      </c>
      <c r="AB19" s="476" t="s">
        <v>67</v>
      </c>
      <c r="AC19" s="476" t="s">
        <v>352</v>
      </c>
      <c r="AD19" s="396"/>
    </row>
    <row r="20" spans="2:30" s="19" customFormat="1" ht="18.75" customHeight="1">
      <c r="B20" s="440"/>
      <c r="C20" s="437"/>
      <c r="D20" s="437"/>
      <c r="E20" s="437"/>
      <c r="F20" s="449"/>
      <c r="G20" s="452"/>
      <c r="I20" s="409" t="s">
        <v>218</v>
      </c>
      <c r="J20" s="457" t="s">
        <v>353</v>
      </c>
      <c r="K20" s="461"/>
      <c r="L20" s="461"/>
      <c r="M20" s="461"/>
      <c r="N20" s="461"/>
      <c r="O20" s="461"/>
      <c r="P20" s="461"/>
      <c r="Q20" s="461"/>
      <c r="R20" s="461"/>
      <c r="S20" s="461"/>
      <c r="T20" s="461"/>
      <c r="U20" s="408"/>
      <c r="V20" s="471"/>
      <c r="W20" s="387"/>
      <c r="X20" s="433" t="s">
        <v>301</v>
      </c>
      <c r="Z20" s="403"/>
      <c r="AA20" s="477"/>
      <c r="AB20" s="41"/>
      <c r="AC20" s="477"/>
      <c r="AD20" s="396"/>
    </row>
    <row r="21" spans="2:30" s="19" customFormat="1" ht="18.75" customHeight="1">
      <c r="B21" s="440"/>
      <c r="C21" s="437"/>
      <c r="D21" s="437"/>
      <c r="E21" s="437"/>
      <c r="F21" s="449"/>
      <c r="G21" s="452"/>
      <c r="I21" s="409" t="s">
        <v>286</v>
      </c>
      <c r="J21" s="453" t="s">
        <v>238</v>
      </c>
      <c r="K21" s="408"/>
      <c r="L21" s="408"/>
      <c r="M21" s="408"/>
      <c r="N21" s="408"/>
      <c r="O21" s="408"/>
      <c r="P21" s="408"/>
      <c r="Q21" s="408"/>
      <c r="R21" s="408"/>
      <c r="S21" s="408"/>
      <c r="T21" s="408"/>
      <c r="U21" s="433"/>
      <c r="V21" s="472"/>
      <c r="W21" s="455"/>
      <c r="X21" s="431" t="s">
        <v>301</v>
      </c>
      <c r="Y21" s="467"/>
      <c r="Z21" s="403"/>
      <c r="AA21" s="41" t="s">
        <v>63</v>
      </c>
      <c r="AB21" s="41" t="s">
        <v>67</v>
      </c>
      <c r="AC21" s="41" t="s">
        <v>63</v>
      </c>
      <c r="AD21" s="396"/>
    </row>
    <row r="22" spans="2:30" s="19" customFormat="1">
      <c r="B22" s="440"/>
      <c r="C22" s="437"/>
      <c r="D22" s="437"/>
      <c r="E22" s="437"/>
      <c r="F22" s="449"/>
      <c r="G22" s="452"/>
      <c r="H22" s="19" t="s">
        <v>354</v>
      </c>
      <c r="Z22" s="452"/>
      <c r="AC22" s="3"/>
      <c r="AD22" s="396"/>
    </row>
    <row r="23" spans="2:30" s="19" customFormat="1" ht="15.75" customHeight="1">
      <c r="B23" s="440"/>
      <c r="C23" s="437"/>
      <c r="D23" s="437"/>
      <c r="E23" s="437"/>
      <c r="F23" s="449"/>
      <c r="G23" s="452"/>
      <c r="H23" s="19" t="s">
        <v>355</v>
      </c>
      <c r="T23" s="467"/>
      <c r="V23" s="467"/>
      <c r="Z23" s="403"/>
      <c r="AA23" s="3"/>
      <c r="AB23" s="3"/>
      <c r="AC23" s="3"/>
      <c r="AD23" s="396"/>
    </row>
    <row r="24" spans="2:30" s="19" customFormat="1" ht="30" customHeight="1">
      <c r="B24" s="440"/>
      <c r="C24" s="437"/>
      <c r="D24" s="437"/>
      <c r="E24" s="437"/>
      <c r="F24" s="449"/>
      <c r="G24" s="452"/>
      <c r="I24" s="409" t="s">
        <v>359</v>
      </c>
      <c r="J24" s="457" t="s">
        <v>270</v>
      </c>
      <c r="K24" s="461"/>
      <c r="L24" s="461"/>
      <c r="M24" s="461"/>
      <c r="N24" s="461"/>
      <c r="O24" s="461"/>
      <c r="P24" s="461"/>
      <c r="Q24" s="461"/>
      <c r="R24" s="461"/>
      <c r="S24" s="461"/>
      <c r="T24" s="461"/>
      <c r="U24" s="469"/>
      <c r="V24" s="471"/>
      <c r="W24" s="387"/>
      <c r="X24" s="433" t="s">
        <v>301</v>
      </c>
      <c r="Y24" s="467"/>
      <c r="Z24" s="403"/>
      <c r="AA24" s="41" t="s">
        <v>63</v>
      </c>
      <c r="AB24" s="41" t="s">
        <v>67</v>
      </c>
      <c r="AC24" s="41" t="s">
        <v>63</v>
      </c>
      <c r="AD24" s="396"/>
    </row>
    <row r="25" spans="2:30" s="19" customFormat="1" ht="6" customHeight="1">
      <c r="B25" s="441"/>
      <c r="C25" s="444"/>
      <c r="D25" s="444"/>
      <c r="E25" s="444"/>
      <c r="F25" s="450"/>
      <c r="G25" s="422"/>
      <c r="H25" s="424"/>
      <c r="I25" s="424"/>
      <c r="J25" s="424"/>
      <c r="K25" s="424"/>
      <c r="L25" s="424"/>
      <c r="M25" s="424"/>
      <c r="N25" s="424"/>
      <c r="O25" s="424"/>
      <c r="P25" s="424"/>
      <c r="Q25" s="424"/>
      <c r="R25" s="424"/>
      <c r="S25" s="424"/>
      <c r="T25" s="468"/>
      <c r="U25" s="468"/>
      <c r="V25" s="424"/>
      <c r="W25" s="424"/>
      <c r="X25" s="424"/>
      <c r="Y25" s="424"/>
      <c r="Z25" s="422"/>
      <c r="AA25" s="424"/>
      <c r="AB25" s="424"/>
      <c r="AC25" s="455"/>
      <c r="AD25" s="484"/>
    </row>
    <row r="26" spans="2:30" s="19" customFormat="1" ht="9.75" customHeight="1">
      <c r="B26" s="437"/>
      <c r="C26" s="437"/>
      <c r="D26" s="437"/>
      <c r="E26" s="437"/>
      <c r="F26" s="437"/>
      <c r="T26" s="467"/>
      <c r="U26" s="467"/>
    </row>
    <row r="27" spans="2:30" s="19" customFormat="1">
      <c r="B27" s="19" t="s">
        <v>361</v>
      </c>
      <c r="C27" s="437"/>
      <c r="D27" s="437"/>
      <c r="E27" s="437"/>
      <c r="F27" s="437"/>
      <c r="T27" s="467"/>
      <c r="U27" s="467"/>
    </row>
    <row r="28" spans="2:30" s="19" customFormat="1" ht="6.75" customHeight="1">
      <c r="B28" s="437"/>
      <c r="C28" s="437"/>
      <c r="D28" s="437"/>
      <c r="E28" s="437"/>
      <c r="F28" s="437"/>
      <c r="T28" s="467"/>
      <c r="U28" s="467"/>
    </row>
    <row r="29" spans="2:30" s="19" customFormat="1" ht="4.5" customHeight="1">
      <c r="B29" s="439" t="s">
        <v>350</v>
      </c>
      <c r="C29" s="443"/>
      <c r="D29" s="443"/>
      <c r="E29" s="443"/>
      <c r="F29" s="448"/>
      <c r="G29" s="421"/>
      <c r="H29" s="423"/>
      <c r="I29" s="423"/>
      <c r="J29" s="423"/>
      <c r="K29" s="423"/>
      <c r="L29" s="423"/>
      <c r="M29" s="423"/>
      <c r="N29" s="423"/>
      <c r="O29" s="423"/>
      <c r="P29" s="423"/>
      <c r="Q29" s="423"/>
      <c r="R29" s="423"/>
      <c r="S29" s="423"/>
      <c r="T29" s="423"/>
      <c r="U29" s="423"/>
      <c r="V29" s="423"/>
      <c r="W29" s="423"/>
      <c r="X29" s="423"/>
      <c r="Y29" s="423"/>
      <c r="Z29" s="421"/>
      <c r="AA29" s="423"/>
      <c r="AB29" s="423"/>
      <c r="AC29" s="454"/>
      <c r="AD29" s="485"/>
    </row>
    <row r="30" spans="2:30" s="19" customFormat="1" ht="15.75" customHeight="1">
      <c r="B30" s="440"/>
      <c r="C30" s="437"/>
      <c r="D30" s="437"/>
      <c r="E30" s="437"/>
      <c r="F30" s="449"/>
      <c r="G30" s="452"/>
      <c r="H30" s="19" t="s">
        <v>362</v>
      </c>
      <c r="Z30" s="452"/>
      <c r="AA30" s="476" t="s">
        <v>351</v>
      </c>
      <c r="AB30" s="476" t="s">
        <v>67</v>
      </c>
      <c r="AC30" s="476" t="s">
        <v>352</v>
      </c>
      <c r="AD30" s="486"/>
    </row>
    <row r="31" spans="2:30" s="19" customFormat="1" ht="18.75" customHeight="1">
      <c r="B31" s="440"/>
      <c r="C31" s="437"/>
      <c r="D31" s="437"/>
      <c r="E31" s="437"/>
      <c r="F31" s="449"/>
      <c r="G31" s="452"/>
      <c r="I31" s="409" t="s">
        <v>218</v>
      </c>
      <c r="J31" s="457" t="s">
        <v>353</v>
      </c>
      <c r="K31" s="461"/>
      <c r="L31" s="461"/>
      <c r="M31" s="461"/>
      <c r="N31" s="461"/>
      <c r="O31" s="461"/>
      <c r="P31" s="461"/>
      <c r="Q31" s="461"/>
      <c r="R31" s="461"/>
      <c r="S31" s="461"/>
      <c r="T31" s="461"/>
      <c r="U31" s="433"/>
      <c r="V31" s="471"/>
      <c r="W31" s="387"/>
      <c r="X31" s="433" t="s">
        <v>301</v>
      </c>
      <c r="Z31" s="452"/>
      <c r="AA31" s="477"/>
      <c r="AB31" s="41"/>
      <c r="AC31" s="477"/>
      <c r="AD31" s="396"/>
    </row>
    <row r="32" spans="2:30" s="19" customFormat="1" ht="18.75" customHeight="1">
      <c r="B32" s="440"/>
      <c r="C32" s="437"/>
      <c r="D32" s="437"/>
      <c r="E32" s="437"/>
      <c r="F32" s="449"/>
      <c r="G32" s="452"/>
      <c r="I32" s="456" t="s">
        <v>286</v>
      </c>
      <c r="J32" s="458" t="s">
        <v>238</v>
      </c>
      <c r="K32" s="424"/>
      <c r="L32" s="424"/>
      <c r="M32" s="424"/>
      <c r="N32" s="424"/>
      <c r="O32" s="424"/>
      <c r="P32" s="424"/>
      <c r="Q32" s="424"/>
      <c r="R32" s="424"/>
      <c r="S32" s="424"/>
      <c r="T32" s="424"/>
      <c r="U32" s="431"/>
      <c r="V32" s="472"/>
      <c r="W32" s="455"/>
      <c r="X32" s="431" t="s">
        <v>301</v>
      </c>
      <c r="Y32" s="467"/>
      <c r="Z32" s="403"/>
      <c r="AA32" s="41" t="s">
        <v>63</v>
      </c>
      <c r="AB32" s="41" t="s">
        <v>67</v>
      </c>
      <c r="AC32" s="41" t="s">
        <v>63</v>
      </c>
      <c r="AD32" s="396"/>
    </row>
    <row r="33" spans="2:30" s="19" customFormat="1" ht="6" customHeight="1">
      <c r="B33" s="441"/>
      <c r="C33" s="444"/>
      <c r="D33" s="444"/>
      <c r="E33" s="444"/>
      <c r="F33" s="450"/>
      <c r="G33" s="422"/>
      <c r="H33" s="424"/>
      <c r="I33" s="424"/>
      <c r="J33" s="424"/>
      <c r="K33" s="424"/>
      <c r="L33" s="424"/>
      <c r="M33" s="424"/>
      <c r="N33" s="424"/>
      <c r="O33" s="424"/>
      <c r="P33" s="424"/>
      <c r="Q33" s="424"/>
      <c r="R33" s="424"/>
      <c r="S33" s="424"/>
      <c r="T33" s="468"/>
      <c r="U33" s="468"/>
      <c r="V33" s="424"/>
      <c r="W33" s="424"/>
      <c r="X33" s="424"/>
      <c r="Y33" s="424"/>
      <c r="Z33" s="422"/>
      <c r="AA33" s="424"/>
      <c r="AB33" s="424"/>
      <c r="AC33" s="455"/>
      <c r="AD33" s="484"/>
    </row>
    <row r="34" spans="2:30" s="19" customFormat="1" ht="9.75" customHeight="1">
      <c r="B34" s="437"/>
      <c r="C34" s="437"/>
      <c r="D34" s="437"/>
      <c r="E34" s="437"/>
      <c r="F34" s="437"/>
      <c r="T34" s="467"/>
      <c r="U34" s="467"/>
    </row>
    <row r="35" spans="2:30" s="19" customFormat="1" ht="13.5" customHeight="1">
      <c r="B35" s="19" t="s">
        <v>363</v>
      </c>
      <c r="C35" s="437"/>
      <c r="D35" s="437"/>
      <c r="E35" s="437"/>
      <c r="F35" s="437"/>
      <c r="T35" s="467"/>
      <c r="U35" s="467"/>
    </row>
    <row r="36" spans="2:30" s="19" customFormat="1" ht="6.75" customHeight="1">
      <c r="B36" s="437"/>
      <c r="C36" s="437"/>
      <c r="D36" s="437"/>
      <c r="E36" s="437"/>
      <c r="F36" s="437"/>
      <c r="T36" s="467"/>
      <c r="U36" s="467"/>
    </row>
    <row r="37" spans="2:30" s="19" customFormat="1" ht="4.5" customHeight="1">
      <c r="B37" s="439" t="s">
        <v>350</v>
      </c>
      <c r="C37" s="443"/>
      <c r="D37" s="443"/>
      <c r="E37" s="443"/>
      <c r="F37" s="448"/>
      <c r="G37" s="421"/>
      <c r="H37" s="423"/>
      <c r="I37" s="423"/>
      <c r="J37" s="423"/>
      <c r="K37" s="423"/>
      <c r="L37" s="423"/>
      <c r="M37" s="423"/>
      <c r="N37" s="423"/>
      <c r="O37" s="423"/>
      <c r="P37" s="423"/>
      <c r="Q37" s="423"/>
      <c r="R37" s="423"/>
      <c r="S37" s="423"/>
      <c r="T37" s="423"/>
      <c r="U37" s="423"/>
      <c r="V37" s="423"/>
      <c r="W37" s="423"/>
      <c r="X37" s="423"/>
      <c r="Y37" s="423"/>
      <c r="Z37" s="421"/>
      <c r="AA37" s="423"/>
      <c r="AB37" s="423"/>
      <c r="AC37" s="454"/>
      <c r="AD37" s="485"/>
    </row>
    <row r="38" spans="2:30" s="19" customFormat="1" ht="15.75" customHeight="1">
      <c r="B38" s="441"/>
      <c r="C38" s="444"/>
      <c r="D38" s="444"/>
      <c r="E38" s="444"/>
      <c r="F38" s="450"/>
      <c r="G38" s="452"/>
      <c r="H38" s="19" t="s">
        <v>366</v>
      </c>
      <c r="I38" s="424"/>
      <c r="J38" s="424"/>
      <c r="K38" s="424"/>
      <c r="L38" s="424"/>
      <c r="M38" s="424"/>
      <c r="N38" s="424"/>
      <c r="O38" s="424"/>
      <c r="P38" s="424"/>
      <c r="Q38" s="424"/>
      <c r="R38" s="424"/>
      <c r="S38" s="424"/>
      <c r="T38" s="424"/>
      <c r="U38" s="424"/>
      <c r="V38" s="424"/>
      <c r="W38" s="424"/>
      <c r="X38" s="424"/>
      <c r="Z38" s="452"/>
      <c r="AA38" s="476" t="s">
        <v>351</v>
      </c>
      <c r="AB38" s="476" t="s">
        <v>67</v>
      </c>
      <c r="AC38" s="476" t="s">
        <v>352</v>
      </c>
      <c r="AD38" s="486"/>
    </row>
    <row r="39" spans="2:30" s="19" customFormat="1" ht="18.75" customHeight="1">
      <c r="B39" s="440"/>
      <c r="C39" s="443"/>
      <c r="D39" s="437"/>
      <c r="E39" s="437"/>
      <c r="F39" s="449"/>
      <c r="G39" s="452"/>
      <c r="I39" s="456" t="s">
        <v>218</v>
      </c>
      <c r="J39" s="459" t="s">
        <v>353</v>
      </c>
      <c r="K39" s="462"/>
      <c r="L39" s="462"/>
      <c r="M39" s="462"/>
      <c r="N39" s="462"/>
      <c r="O39" s="462"/>
      <c r="P39" s="462"/>
      <c r="Q39" s="462"/>
      <c r="R39" s="462"/>
      <c r="S39" s="462"/>
      <c r="T39" s="462"/>
      <c r="U39" s="431"/>
      <c r="V39" s="473"/>
      <c r="W39" s="472"/>
      <c r="X39" s="431" t="s">
        <v>301</v>
      </c>
      <c r="Z39" s="452"/>
      <c r="AA39" s="477"/>
      <c r="AB39" s="41"/>
      <c r="AC39" s="477"/>
      <c r="AD39" s="396"/>
    </row>
    <row r="40" spans="2:30" s="19" customFormat="1" ht="18.75" customHeight="1">
      <c r="B40" s="440"/>
      <c r="C40" s="437"/>
      <c r="D40" s="437"/>
      <c r="E40" s="437"/>
      <c r="F40" s="449"/>
      <c r="G40" s="452"/>
      <c r="I40" s="456" t="s">
        <v>286</v>
      </c>
      <c r="J40" s="458" t="s">
        <v>238</v>
      </c>
      <c r="K40" s="424"/>
      <c r="L40" s="424"/>
      <c r="M40" s="424"/>
      <c r="N40" s="424"/>
      <c r="O40" s="424"/>
      <c r="P40" s="424"/>
      <c r="Q40" s="424"/>
      <c r="R40" s="424"/>
      <c r="S40" s="424"/>
      <c r="T40" s="424"/>
      <c r="U40" s="431"/>
      <c r="V40" s="474"/>
      <c r="W40" s="471"/>
      <c r="X40" s="431" t="s">
        <v>301</v>
      </c>
      <c r="Y40" s="467"/>
      <c r="Z40" s="403"/>
      <c r="AA40" s="41" t="s">
        <v>63</v>
      </c>
      <c r="AB40" s="41" t="s">
        <v>67</v>
      </c>
      <c r="AC40" s="41" t="s">
        <v>63</v>
      </c>
      <c r="AD40" s="396"/>
    </row>
    <row r="41" spans="2:30" s="19" customFormat="1" ht="6" customHeight="1">
      <c r="B41" s="441"/>
      <c r="C41" s="444"/>
      <c r="D41" s="444"/>
      <c r="E41" s="444"/>
      <c r="F41" s="450"/>
      <c r="G41" s="422"/>
      <c r="H41" s="424"/>
      <c r="I41" s="424"/>
      <c r="J41" s="424"/>
      <c r="K41" s="424"/>
      <c r="L41" s="424"/>
      <c r="M41" s="424"/>
      <c r="N41" s="424"/>
      <c r="O41" s="424"/>
      <c r="P41" s="424"/>
      <c r="Q41" s="424"/>
      <c r="R41" s="424"/>
      <c r="S41" s="424"/>
      <c r="T41" s="468"/>
      <c r="U41" s="468"/>
      <c r="V41" s="424"/>
      <c r="W41" s="424"/>
      <c r="X41" s="424"/>
      <c r="Y41" s="424"/>
      <c r="Z41" s="422"/>
      <c r="AA41" s="424"/>
      <c r="AB41" s="424"/>
      <c r="AC41" s="455"/>
      <c r="AD41" s="484"/>
    </row>
    <row r="42" spans="2:30" s="19" customFormat="1" ht="4.5" customHeight="1">
      <c r="B42" s="439" t="s">
        <v>16</v>
      </c>
      <c r="C42" s="443"/>
      <c r="D42" s="443"/>
      <c r="E42" s="443"/>
      <c r="F42" s="448"/>
      <c r="G42" s="421"/>
      <c r="H42" s="423"/>
      <c r="I42" s="423"/>
      <c r="J42" s="423"/>
      <c r="K42" s="423"/>
      <c r="L42" s="423"/>
      <c r="M42" s="423"/>
      <c r="N42" s="423"/>
      <c r="O42" s="423"/>
      <c r="P42" s="423"/>
      <c r="Q42" s="423"/>
      <c r="R42" s="423"/>
      <c r="S42" s="423"/>
      <c r="T42" s="423"/>
      <c r="U42" s="423"/>
      <c r="V42" s="423"/>
      <c r="W42" s="423"/>
      <c r="X42" s="423"/>
      <c r="Y42" s="423"/>
      <c r="Z42" s="421"/>
      <c r="AA42" s="423"/>
      <c r="AB42" s="423"/>
      <c r="AC42" s="454"/>
      <c r="AD42" s="485"/>
    </row>
    <row r="43" spans="2:30" s="19" customFormat="1" ht="15.75" customHeight="1">
      <c r="B43" s="440"/>
      <c r="C43" s="437"/>
      <c r="D43" s="437"/>
      <c r="E43" s="437"/>
      <c r="F43" s="449"/>
      <c r="G43" s="452"/>
      <c r="H43" s="19" t="s">
        <v>370</v>
      </c>
      <c r="Z43" s="452"/>
      <c r="AA43" s="476" t="s">
        <v>351</v>
      </c>
      <c r="AB43" s="476" t="s">
        <v>67</v>
      </c>
      <c r="AC43" s="476" t="s">
        <v>352</v>
      </c>
      <c r="AD43" s="486"/>
    </row>
    <row r="44" spans="2:30" s="19" customFormat="1" ht="30" customHeight="1">
      <c r="B44" s="440"/>
      <c r="C44" s="437"/>
      <c r="D44" s="437"/>
      <c r="E44" s="437"/>
      <c r="F44" s="449"/>
      <c r="G44" s="452"/>
      <c r="I44" s="409" t="s">
        <v>218</v>
      </c>
      <c r="J44" s="460" t="s">
        <v>131</v>
      </c>
      <c r="K44" s="463"/>
      <c r="L44" s="463"/>
      <c r="M44" s="463"/>
      <c r="N44" s="463"/>
      <c r="O44" s="463"/>
      <c r="P44" s="463"/>
      <c r="Q44" s="463"/>
      <c r="R44" s="463"/>
      <c r="S44" s="463"/>
      <c r="T44" s="463"/>
      <c r="U44" s="470"/>
      <c r="V44" s="474"/>
      <c r="W44" s="471"/>
      <c r="X44" s="433" t="s">
        <v>301</v>
      </c>
      <c r="Z44" s="452"/>
      <c r="AA44" s="477"/>
      <c r="AB44" s="41"/>
      <c r="AC44" s="477"/>
      <c r="AD44" s="396"/>
    </row>
    <row r="45" spans="2:30" s="19" customFormat="1" ht="33" customHeight="1">
      <c r="B45" s="440"/>
      <c r="C45" s="437"/>
      <c r="D45" s="437"/>
      <c r="E45" s="437"/>
      <c r="F45" s="449"/>
      <c r="G45" s="452"/>
      <c r="I45" s="409" t="s">
        <v>286</v>
      </c>
      <c r="J45" s="460" t="s">
        <v>171</v>
      </c>
      <c r="K45" s="463"/>
      <c r="L45" s="463"/>
      <c r="M45" s="463"/>
      <c r="N45" s="463"/>
      <c r="O45" s="463"/>
      <c r="P45" s="463"/>
      <c r="Q45" s="463"/>
      <c r="R45" s="463"/>
      <c r="S45" s="463"/>
      <c r="T45" s="463"/>
      <c r="U45" s="470"/>
      <c r="V45" s="474"/>
      <c r="W45" s="471"/>
      <c r="X45" s="431" t="s">
        <v>301</v>
      </c>
      <c r="Y45" s="467"/>
      <c r="Z45" s="403"/>
      <c r="AA45" s="41" t="s">
        <v>63</v>
      </c>
      <c r="AB45" s="41" t="s">
        <v>67</v>
      </c>
      <c r="AC45" s="41" t="s">
        <v>63</v>
      </c>
      <c r="AD45" s="396"/>
    </row>
    <row r="46" spans="2:30" s="19" customFormat="1" ht="6" customHeight="1">
      <c r="B46" s="441"/>
      <c r="C46" s="444"/>
      <c r="D46" s="444"/>
      <c r="E46" s="444"/>
      <c r="F46" s="450"/>
      <c r="G46" s="422"/>
      <c r="H46" s="424"/>
      <c r="I46" s="424"/>
      <c r="J46" s="424"/>
      <c r="K46" s="424"/>
      <c r="L46" s="424"/>
      <c r="M46" s="424"/>
      <c r="N46" s="424"/>
      <c r="O46" s="424"/>
      <c r="P46" s="424"/>
      <c r="Q46" s="424"/>
      <c r="R46" s="424"/>
      <c r="S46" s="424"/>
      <c r="T46" s="468"/>
      <c r="U46" s="468"/>
      <c r="V46" s="424"/>
      <c r="W46" s="424"/>
      <c r="X46" s="424"/>
      <c r="Y46" s="424"/>
      <c r="Z46" s="422"/>
      <c r="AA46" s="424"/>
      <c r="AB46" s="424"/>
      <c r="AC46" s="455"/>
      <c r="AD46" s="484"/>
    </row>
    <row r="47" spans="2:30" s="19" customFormat="1" ht="6" customHeight="1">
      <c r="B47" s="437"/>
      <c r="C47" s="437"/>
      <c r="D47" s="437"/>
      <c r="E47" s="437"/>
      <c r="F47" s="437"/>
      <c r="T47" s="467"/>
      <c r="U47" s="467"/>
    </row>
    <row r="48" spans="2:30" s="19" customFormat="1" ht="13.5" customHeight="1">
      <c r="B48" s="442" t="s">
        <v>174</v>
      </c>
      <c r="C48" s="445"/>
      <c r="D48" s="446" t="s">
        <v>372</v>
      </c>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row>
    <row r="49" spans="2:30" s="19" customFormat="1" ht="8.4499999999999993" customHeight="1">
      <c r="B49" s="442"/>
      <c r="C49" s="445"/>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row>
    <row r="122" spans="3:7">
      <c r="C122" s="390"/>
      <c r="D122" s="390"/>
      <c r="E122" s="390"/>
      <c r="F122" s="390"/>
      <c r="G122" s="390"/>
    </row>
    <row r="123" spans="3:7">
      <c r="C123" s="38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4"/>
  <dataValidations count="1">
    <dataValidation type="list" allowBlank="1" showDropDown="0" showInputMessage="1" showErrorMessage="1" sqref="G9:G13 L9 Q9 P10:P11 S12 AA21 AC21 AA24 AC24 AA32 AC32 AA40 AC40 AA45 AC45">
      <formula1>"□,■"</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78"/>
  <sheetViews>
    <sheetView view="pageBreakPreview" zoomScaleNormal="85" zoomScaleSheetLayoutView="100" workbookViewId="0">
      <selection activeCell="AI20" sqref="AI20"/>
    </sheetView>
  </sheetViews>
  <sheetFormatPr defaultColWidth="8.875" defaultRowHeight="10.5"/>
  <cols>
    <col min="1" max="1" width="2.5" style="487" customWidth="1"/>
    <col min="2" max="32" width="3.875" style="487" customWidth="1"/>
    <col min="33" max="34" width="2.25" style="487" customWidth="1"/>
    <col min="35" max="35" width="43.375" style="487" bestFit="1" customWidth="1"/>
    <col min="36" max="36" width="13.75" style="487" customWidth="1"/>
    <col min="37" max="16384" width="8.875" style="487"/>
  </cols>
  <sheetData>
    <row r="2" spans="1:36" ht="21">
      <c r="A2" s="488" t="s">
        <v>128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9"/>
      <c r="AI2" s="489"/>
      <c r="AJ2" s="489"/>
    </row>
    <row r="3" spans="1:36" ht="19.5">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t="s">
        <v>86</v>
      </c>
      <c r="AJ3" s="575" t="str">
        <f>IF(G12="","",VLOOKUP(G12,AI4:AJ8,2,FALSE))</f>
        <v/>
      </c>
    </row>
    <row r="4" spans="1:36" ht="34.9" customHeight="1">
      <c r="A4" s="489"/>
      <c r="B4" s="490" t="s">
        <v>130</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66"/>
      <c r="AG4" s="489"/>
      <c r="AH4" s="489"/>
      <c r="AI4" s="489" t="s">
        <v>134</v>
      </c>
      <c r="AJ4" s="510">
        <v>1</v>
      </c>
    </row>
    <row r="5" spans="1:36" ht="34.9" customHeight="1">
      <c r="A5" s="489"/>
      <c r="B5" s="491"/>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67"/>
      <c r="AG5" s="489"/>
      <c r="AH5" s="489"/>
      <c r="AI5" s="489" t="s">
        <v>45</v>
      </c>
      <c r="AJ5" s="510">
        <v>2</v>
      </c>
    </row>
    <row r="6" spans="1:36" ht="34.9" customHeight="1">
      <c r="A6" s="489"/>
      <c r="B6" s="492"/>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67"/>
      <c r="AG6" s="489"/>
      <c r="AH6" s="489"/>
      <c r="AI6" s="489" t="s">
        <v>135</v>
      </c>
      <c r="AJ6" s="510">
        <v>3</v>
      </c>
    </row>
    <row r="7" spans="1:36" ht="34.9" customHeight="1">
      <c r="A7" s="489"/>
      <c r="B7" s="493"/>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68"/>
      <c r="AG7" s="489"/>
      <c r="AH7" s="489"/>
      <c r="AI7" s="489" t="s">
        <v>139</v>
      </c>
      <c r="AJ7" s="510">
        <v>4</v>
      </c>
    </row>
    <row r="8" spans="1:36" ht="19.5">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t="s">
        <v>142</v>
      </c>
      <c r="AJ8" s="510">
        <v>5</v>
      </c>
    </row>
    <row r="9" spans="1:36" ht="19.5">
      <c r="A9" s="489"/>
      <c r="B9" s="494" t="s">
        <v>144</v>
      </c>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571" t="s">
        <v>149</v>
      </c>
      <c r="AJ9" s="576" t="str">
        <f>IF(AND(COUNTIF(V12,"*")=1,OR(AJ3=1,AJ3=2,)),VLOOKUP(V12,AI10:AJ12,2,FALSE),"")</f>
        <v/>
      </c>
    </row>
    <row r="10" spans="1:36" ht="19.5">
      <c r="A10" s="489"/>
      <c r="B10" s="495" t="s">
        <v>151</v>
      </c>
      <c r="C10" s="495"/>
      <c r="D10" s="495"/>
      <c r="E10" s="495"/>
      <c r="F10" s="495"/>
      <c r="G10" s="517"/>
      <c r="H10" s="517"/>
      <c r="I10" s="517"/>
      <c r="J10" s="517"/>
      <c r="K10" s="495" t="s">
        <v>153</v>
      </c>
      <c r="L10" s="495"/>
      <c r="M10" s="495"/>
      <c r="N10" s="495"/>
      <c r="O10" s="537"/>
      <c r="P10" s="537"/>
      <c r="Q10" s="537"/>
      <c r="R10" s="537"/>
      <c r="S10" s="537"/>
      <c r="T10" s="537"/>
      <c r="U10" s="537"/>
      <c r="V10" s="537"/>
      <c r="W10" s="537"/>
      <c r="X10" s="537"/>
      <c r="Y10" s="562"/>
      <c r="Z10" s="562"/>
      <c r="AA10" s="562"/>
      <c r="AB10" s="562"/>
      <c r="AC10" s="489"/>
      <c r="AD10" s="489"/>
      <c r="AE10" s="489"/>
      <c r="AF10" s="489"/>
      <c r="AG10" s="489"/>
      <c r="AH10" s="489"/>
      <c r="AI10" s="571" t="s">
        <v>155</v>
      </c>
      <c r="AJ10" s="510">
        <v>6</v>
      </c>
    </row>
    <row r="11" spans="1:36" ht="19.5">
      <c r="A11" s="489"/>
      <c r="B11" s="496" t="s">
        <v>159</v>
      </c>
      <c r="C11" s="512"/>
      <c r="D11" s="512"/>
      <c r="E11" s="512"/>
      <c r="F11" s="516"/>
      <c r="G11" s="518"/>
      <c r="H11" s="520"/>
      <c r="I11" s="520"/>
      <c r="J11" s="527"/>
      <c r="K11" s="496" t="s">
        <v>160</v>
      </c>
      <c r="L11" s="512"/>
      <c r="M11" s="512"/>
      <c r="N11" s="516"/>
      <c r="O11" s="518"/>
      <c r="P11" s="520"/>
      <c r="Q11" s="520"/>
      <c r="R11" s="520"/>
      <c r="S11" s="520"/>
      <c r="T11" s="527"/>
      <c r="U11" s="496" t="s">
        <v>163</v>
      </c>
      <c r="V11" s="512"/>
      <c r="W11" s="512"/>
      <c r="X11" s="516"/>
      <c r="Y11" s="518"/>
      <c r="Z11" s="520"/>
      <c r="AA11" s="520"/>
      <c r="AB11" s="520"/>
      <c r="AC11" s="520"/>
      <c r="AD11" s="520"/>
      <c r="AE11" s="520"/>
      <c r="AF11" s="527"/>
      <c r="AG11" s="489"/>
      <c r="AH11" s="489"/>
      <c r="AI11" s="571" t="s">
        <v>164</v>
      </c>
      <c r="AJ11" s="510">
        <v>7</v>
      </c>
    </row>
    <row r="12" spans="1:36" ht="19.5">
      <c r="A12" s="489"/>
      <c r="B12" s="495" t="s">
        <v>167</v>
      </c>
      <c r="C12" s="495"/>
      <c r="D12" s="495"/>
      <c r="E12" s="495"/>
      <c r="F12" s="495"/>
      <c r="G12" s="519"/>
      <c r="H12" s="521"/>
      <c r="I12" s="521"/>
      <c r="J12" s="521"/>
      <c r="K12" s="521"/>
      <c r="L12" s="521"/>
      <c r="M12" s="521"/>
      <c r="N12" s="521"/>
      <c r="O12" s="521"/>
      <c r="P12" s="521"/>
      <c r="Q12" s="540"/>
      <c r="R12" s="496" t="s">
        <v>170</v>
      </c>
      <c r="S12" s="512"/>
      <c r="T12" s="512"/>
      <c r="U12" s="516"/>
      <c r="V12" s="519"/>
      <c r="W12" s="521"/>
      <c r="X12" s="521"/>
      <c r="Y12" s="521"/>
      <c r="Z12" s="521"/>
      <c r="AA12" s="521"/>
      <c r="AB12" s="540"/>
      <c r="AC12" s="489"/>
      <c r="AD12" s="489"/>
      <c r="AE12" s="489"/>
      <c r="AF12" s="489"/>
      <c r="AG12" s="489"/>
      <c r="AH12" s="489"/>
      <c r="AI12" s="571" t="s">
        <v>172</v>
      </c>
      <c r="AJ12" s="510">
        <v>8</v>
      </c>
    </row>
    <row r="13" spans="1:36" ht="18.95" customHeight="1">
      <c r="A13" s="489"/>
      <c r="B13" s="497" t="s">
        <v>173</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89"/>
      <c r="AH13" s="489"/>
      <c r="AI13" s="489"/>
      <c r="AJ13" s="510"/>
    </row>
    <row r="14" spans="1:36" ht="19.5">
      <c r="A14" s="489"/>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89"/>
      <c r="AH14" s="489"/>
      <c r="AI14" s="571"/>
      <c r="AJ14" s="489"/>
    </row>
    <row r="15" spans="1:36" ht="19.5">
      <c r="A15" s="489"/>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571"/>
      <c r="AJ15" s="489"/>
    </row>
    <row r="16" spans="1:36" ht="19.5">
      <c r="A16" s="489"/>
      <c r="B16" s="494" t="s">
        <v>175</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571" t="s">
        <v>168</v>
      </c>
      <c r="AJ16" s="489"/>
    </row>
    <row r="17" spans="1:36" ht="19.5">
      <c r="A17" s="489"/>
      <c r="B17" s="498" t="s">
        <v>177</v>
      </c>
      <c r="C17" s="513"/>
      <c r="D17" s="513"/>
      <c r="E17" s="513"/>
      <c r="F17" s="513"/>
      <c r="G17" s="513"/>
      <c r="H17" s="513"/>
      <c r="I17" s="513"/>
      <c r="J17" s="513"/>
      <c r="K17" s="530"/>
      <c r="L17" s="496" t="s">
        <v>179</v>
      </c>
      <c r="M17" s="512"/>
      <c r="N17" s="520"/>
      <c r="O17" s="520"/>
      <c r="P17" s="538" t="s">
        <v>183</v>
      </c>
      <c r="Q17" s="520"/>
      <c r="R17" s="520"/>
      <c r="S17" s="550" t="s">
        <v>34</v>
      </c>
      <c r="T17" s="552"/>
      <c r="U17" s="552"/>
      <c r="V17" s="489"/>
      <c r="W17" s="489"/>
      <c r="X17" s="489"/>
      <c r="Y17" s="489"/>
      <c r="Z17" s="489"/>
      <c r="AA17" s="489"/>
      <c r="AB17" s="489"/>
      <c r="AC17" s="489"/>
      <c r="AD17" s="552"/>
      <c r="AE17" s="552"/>
      <c r="AF17" s="489"/>
      <c r="AG17" s="489"/>
      <c r="AH17" s="489"/>
      <c r="AI17" s="572" t="str">
        <f>L17&amp;N17&amp;P17&amp;Q17&amp;S17&amp;"１日"</f>
        <v>令和年月１日</v>
      </c>
      <c r="AJ17" s="577"/>
    </row>
    <row r="18" spans="1:36" ht="19.5">
      <c r="A18" s="489"/>
      <c r="B18" s="498" t="s">
        <v>186</v>
      </c>
      <c r="C18" s="513"/>
      <c r="D18" s="513"/>
      <c r="E18" s="513"/>
      <c r="F18" s="513"/>
      <c r="G18" s="513"/>
      <c r="H18" s="513"/>
      <c r="I18" s="513"/>
      <c r="J18" s="513"/>
      <c r="K18" s="513"/>
      <c r="L18" s="513"/>
      <c r="M18" s="513"/>
      <c r="N18" s="513"/>
      <c r="O18" s="530"/>
      <c r="P18" s="539"/>
      <c r="Q18" s="541"/>
      <c r="R18" s="541"/>
      <c r="S18" s="551" t="s">
        <v>187</v>
      </c>
      <c r="T18" s="489"/>
      <c r="U18" s="489"/>
      <c r="V18" s="489"/>
      <c r="W18" s="489"/>
      <c r="X18" s="489"/>
      <c r="Y18" s="489"/>
      <c r="Z18" s="489"/>
      <c r="AA18" s="489"/>
      <c r="AB18" s="489"/>
      <c r="AC18" s="489"/>
      <c r="AD18" s="489"/>
      <c r="AE18" s="489"/>
      <c r="AF18" s="489"/>
      <c r="AG18" s="489"/>
      <c r="AH18" s="489"/>
      <c r="AI18" s="571" t="s">
        <v>70</v>
      </c>
      <c r="AJ18" s="578" t="s">
        <v>190</v>
      </c>
    </row>
    <row r="19" spans="1:36" ht="19.5">
      <c r="A19" s="489"/>
      <c r="B19" s="499" t="s">
        <v>192</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563"/>
      <c r="AA19" s="564"/>
      <c r="AB19" s="564"/>
      <c r="AC19" s="516" t="s">
        <v>187</v>
      </c>
      <c r="AD19" s="489"/>
      <c r="AE19" s="489"/>
      <c r="AF19" s="489"/>
      <c r="AG19" s="489"/>
      <c r="AH19" s="489"/>
      <c r="AI19" s="573" t="e">
        <f>(Z19-P18)/Z19</f>
        <v>#DIV/0!</v>
      </c>
      <c r="AJ19" s="579" t="e">
        <f>AI19</f>
        <v>#DIV/0!</v>
      </c>
    </row>
    <row r="20" spans="1:36" ht="19.5">
      <c r="A20" s="489"/>
      <c r="B20" s="500" t="s">
        <v>194</v>
      </c>
      <c r="C20" s="514"/>
      <c r="D20" s="514"/>
      <c r="E20" s="514"/>
      <c r="F20" s="514"/>
      <c r="G20" s="514"/>
      <c r="H20" s="522" t="str">
        <f>IF(P18="","",IF(AND(H21="否",ROUND(AI19,4)&gt;=0.05),"可","否"))</f>
        <v/>
      </c>
      <c r="I20" s="524"/>
      <c r="J20" s="528"/>
      <c r="K20" s="489"/>
      <c r="L20" s="489"/>
      <c r="M20" s="489"/>
      <c r="N20" s="497"/>
      <c r="O20" s="497"/>
      <c r="P20" s="497"/>
      <c r="Q20" s="497"/>
      <c r="R20" s="497"/>
      <c r="S20" s="497"/>
      <c r="T20" s="497"/>
      <c r="U20" s="497"/>
      <c r="V20" s="497"/>
      <c r="W20" s="497"/>
      <c r="X20" s="497"/>
      <c r="Y20" s="497"/>
      <c r="Z20" s="497"/>
      <c r="AA20" s="497"/>
      <c r="AB20" s="497"/>
      <c r="AC20" s="497"/>
      <c r="AD20" s="497"/>
      <c r="AE20" s="497"/>
      <c r="AF20" s="497"/>
      <c r="AG20" s="489"/>
      <c r="AH20" s="489"/>
      <c r="AI20" s="574" t="s">
        <v>119</v>
      </c>
      <c r="AJ20" s="580" t="s">
        <v>195</v>
      </c>
    </row>
    <row r="21" spans="1:36" ht="19.5">
      <c r="A21" s="489"/>
      <c r="B21" s="498" t="s">
        <v>198</v>
      </c>
      <c r="C21" s="513"/>
      <c r="D21" s="513"/>
      <c r="E21" s="513"/>
      <c r="F21" s="513"/>
      <c r="G21" s="513"/>
      <c r="H21" s="523" t="str">
        <f>IF(N17="","",IF(AND(AI21="可",AJ21="可"),"可","否"))</f>
        <v/>
      </c>
      <c r="I21" s="525"/>
      <c r="J21" s="529"/>
      <c r="K21" s="489"/>
      <c r="L21" s="489"/>
      <c r="M21" s="489"/>
      <c r="N21" s="497"/>
      <c r="O21" s="497"/>
      <c r="P21" s="497"/>
      <c r="Q21" s="497"/>
      <c r="R21" s="497"/>
      <c r="S21" s="497"/>
      <c r="T21" s="497"/>
      <c r="U21" s="497"/>
      <c r="V21" s="497"/>
      <c r="W21" s="497"/>
      <c r="X21" s="497"/>
      <c r="Y21" s="497"/>
      <c r="Z21" s="497"/>
      <c r="AA21" s="489"/>
      <c r="AB21" s="489"/>
      <c r="AC21" s="489"/>
      <c r="AD21" s="489"/>
      <c r="AE21" s="497"/>
      <c r="AF21" s="497"/>
      <c r="AG21" s="489"/>
      <c r="AH21" s="489"/>
      <c r="AI21" s="574" t="str">
        <f>IF(P18="","",IF(OR(AND(AJ9=7,P18&lt;=750),(AND(AJ9=8,P18&lt;=900))),"可","否"))</f>
        <v/>
      </c>
      <c r="AJ21" s="581" t="str">
        <f>IF(AND(N17=3,OR(Q17=2,Q17=3)),"否","可")</f>
        <v>可</v>
      </c>
    </row>
    <row r="22" spans="1:36" ht="25.15" customHeight="1">
      <c r="A22" s="489"/>
      <c r="B22" s="501" t="s">
        <v>204</v>
      </c>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489"/>
      <c r="AH22" s="489"/>
      <c r="AI22" s="489"/>
      <c r="AJ22" s="489"/>
    </row>
    <row r="23" spans="1:36" ht="25.15" customHeight="1">
      <c r="A23" s="489"/>
      <c r="B23" s="501"/>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489"/>
      <c r="AH23" s="489"/>
      <c r="AI23" s="489"/>
      <c r="AJ23" s="489"/>
    </row>
    <row r="24" spans="1:36" ht="25.15" customHeight="1">
      <c r="A24" s="489"/>
      <c r="B24" s="501"/>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489"/>
      <c r="AH24" s="489"/>
      <c r="AI24" s="489"/>
      <c r="AJ24" s="489"/>
    </row>
    <row r="25" spans="1:36" ht="25.15" customHeight="1">
      <c r="A25" s="489"/>
      <c r="B25" s="501"/>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489"/>
      <c r="AH25" s="489"/>
      <c r="AI25" s="489"/>
      <c r="AJ25" s="489"/>
    </row>
    <row r="26" spans="1:36" ht="25.15" customHeight="1">
      <c r="A26" s="489"/>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489"/>
      <c r="AH26" s="489"/>
      <c r="AI26" s="489"/>
      <c r="AJ26" s="489"/>
    </row>
    <row r="27" spans="1:36" ht="25.15" customHeight="1">
      <c r="A27" s="489"/>
      <c r="B27" s="501"/>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489"/>
      <c r="AH27" s="489"/>
      <c r="AI27" s="489"/>
      <c r="AJ27" s="489"/>
    </row>
    <row r="28" spans="1:36" ht="25.15" customHeight="1">
      <c r="A28" s="489"/>
      <c r="B28" s="501"/>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489"/>
      <c r="AH28" s="489"/>
      <c r="AI28" s="489"/>
      <c r="AJ28" s="489"/>
    </row>
    <row r="29" spans="1:36" ht="25.15" customHeight="1">
      <c r="A29" s="489"/>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489"/>
      <c r="AH29" s="489"/>
      <c r="AI29" s="489"/>
      <c r="AJ29" s="489"/>
    </row>
    <row r="30" spans="1:36" ht="19.5">
      <c r="A30" s="489"/>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row>
    <row r="31" spans="1:36" ht="19.5">
      <c r="A31" s="489"/>
      <c r="B31" s="503" t="s">
        <v>205</v>
      </c>
      <c r="C31" s="515"/>
      <c r="D31" s="515"/>
      <c r="E31" s="515"/>
      <c r="F31" s="515"/>
      <c r="G31" s="515"/>
      <c r="H31" s="515"/>
      <c r="I31" s="526"/>
      <c r="J31" s="489"/>
      <c r="K31" s="531" t="s">
        <v>208</v>
      </c>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row>
    <row r="32" spans="1:36" ht="19.5">
      <c r="A32" s="489"/>
      <c r="B32" s="494" t="s">
        <v>89</v>
      </c>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row>
    <row r="33" spans="1:36" ht="18.95" customHeight="1">
      <c r="A33" s="489"/>
      <c r="B33" s="495"/>
      <c r="C33" s="495"/>
      <c r="D33" s="495"/>
      <c r="E33" s="495"/>
      <c r="F33" s="495"/>
      <c r="G33" s="495"/>
      <c r="H33" s="495"/>
      <c r="I33" s="495"/>
      <c r="J33" s="495"/>
      <c r="K33" s="495"/>
      <c r="L33" s="495" t="s">
        <v>210</v>
      </c>
      <c r="M33" s="495"/>
      <c r="N33" s="495"/>
      <c r="O33" s="495"/>
      <c r="P33" s="495"/>
      <c r="Q33" s="542" t="s">
        <v>212</v>
      </c>
      <c r="R33" s="542"/>
      <c r="S33" s="542"/>
      <c r="T33" s="542"/>
      <c r="U33" s="495" t="s">
        <v>214</v>
      </c>
      <c r="V33" s="495"/>
      <c r="W33" s="495"/>
      <c r="X33" s="495"/>
      <c r="Y33" s="555"/>
      <c r="Z33" s="558"/>
      <c r="AA33" s="560" t="s">
        <v>216</v>
      </c>
      <c r="AB33" s="495"/>
      <c r="AC33" s="495"/>
      <c r="AD33" s="495"/>
      <c r="AE33" s="489"/>
      <c r="AF33" s="489"/>
      <c r="AG33" s="489"/>
      <c r="AH33" s="552"/>
      <c r="AI33" s="552"/>
      <c r="AJ33" s="552"/>
    </row>
    <row r="34" spans="1:36" ht="19.5">
      <c r="A34" s="489"/>
      <c r="B34" s="495"/>
      <c r="C34" s="495"/>
      <c r="D34" s="495"/>
      <c r="E34" s="495"/>
      <c r="F34" s="495"/>
      <c r="G34" s="495"/>
      <c r="H34" s="495"/>
      <c r="I34" s="495"/>
      <c r="J34" s="495"/>
      <c r="K34" s="495"/>
      <c r="L34" s="495"/>
      <c r="M34" s="495"/>
      <c r="N34" s="495"/>
      <c r="O34" s="495"/>
      <c r="P34" s="495"/>
      <c r="Q34" s="542"/>
      <c r="R34" s="542"/>
      <c r="S34" s="542"/>
      <c r="T34" s="542"/>
      <c r="U34" s="495"/>
      <c r="V34" s="495"/>
      <c r="W34" s="495"/>
      <c r="X34" s="495"/>
      <c r="Y34" s="555"/>
      <c r="Z34" s="558"/>
      <c r="AA34" s="495"/>
      <c r="AB34" s="495"/>
      <c r="AC34" s="495"/>
      <c r="AD34" s="495"/>
      <c r="AE34" s="489"/>
      <c r="AF34" s="489"/>
      <c r="AG34" s="489"/>
      <c r="AH34" s="552"/>
      <c r="AI34" s="552"/>
      <c r="AJ34" s="552"/>
    </row>
    <row r="35" spans="1:36" ht="19.5">
      <c r="A35" s="489"/>
      <c r="B35" s="498" t="s">
        <v>177</v>
      </c>
      <c r="C35" s="513"/>
      <c r="D35" s="513"/>
      <c r="E35" s="513"/>
      <c r="F35" s="513"/>
      <c r="G35" s="513"/>
      <c r="H35" s="513"/>
      <c r="I35" s="513"/>
      <c r="J35" s="513"/>
      <c r="K35" s="530"/>
      <c r="L35" s="534" t="str">
        <f>IF(N17="","",EOMONTH(AI17,0))</f>
        <v/>
      </c>
      <c r="M35" s="534"/>
      <c r="N35" s="534"/>
      <c r="O35" s="534"/>
      <c r="P35" s="534"/>
      <c r="Q35" s="543" t="str">
        <f>IF($P$18=0,"",$P$18)</f>
        <v/>
      </c>
      <c r="R35" s="547"/>
      <c r="S35" s="547"/>
      <c r="T35" s="547"/>
      <c r="U35" s="554" t="str">
        <f t="shared" ref="U35:U40" si="0">IF(Q35="","",ROUND(($Z$19-Q35)/$Z$19,4))</f>
        <v/>
      </c>
      <c r="V35" s="557"/>
      <c r="W35" s="557"/>
      <c r="X35" s="557"/>
      <c r="Y35" s="555"/>
      <c r="Z35" s="558"/>
      <c r="AA35" s="545"/>
      <c r="AB35" s="549"/>
      <c r="AC35" s="549"/>
      <c r="AD35" s="553"/>
      <c r="AE35" s="489"/>
      <c r="AF35" s="489"/>
      <c r="AG35" s="489"/>
      <c r="AH35" s="552"/>
      <c r="AI35" s="552"/>
      <c r="AJ35" s="552"/>
    </row>
    <row r="36" spans="1:36" ht="19.5">
      <c r="A36" s="489"/>
      <c r="B36" s="498" t="s">
        <v>217</v>
      </c>
      <c r="C36" s="513"/>
      <c r="D36" s="513"/>
      <c r="E36" s="513"/>
      <c r="F36" s="513"/>
      <c r="G36" s="513"/>
      <c r="H36" s="513"/>
      <c r="I36" s="513"/>
      <c r="J36" s="513"/>
      <c r="K36" s="530"/>
      <c r="L36" s="534" t="str">
        <f t="shared" ref="L36:L42" si="1">IF($N$17="","",EOMONTH(L35,1))</f>
        <v/>
      </c>
      <c r="M36" s="534"/>
      <c r="N36" s="534"/>
      <c r="O36" s="534"/>
      <c r="P36" s="534"/>
      <c r="Q36" s="544"/>
      <c r="R36" s="548"/>
      <c r="S36" s="548"/>
      <c r="T36" s="548"/>
      <c r="U36" s="554" t="str">
        <f t="shared" si="0"/>
        <v/>
      </c>
      <c r="V36" s="557"/>
      <c r="W36" s="557"/>
      <c r="X36" s="557"/>
      <c r="Y36" s="555"/>
      <c r="Z36" s="558"/>
      <c r="AA36" s="545"/>
      <c r="AB36" s="549"/>
      <c r="AC36" s="549"/>
      <c r="AD36" s="553"/>
      <c r="AE36" s="489"/>
      <c r="AF36" s="489"/>
      <c r="AG36" s="489"/>
      <c r="AH36" s="552"/>
      <c r="AI36" s="552"/>
      <c r="AJ36" s="552"/>
    </row>
    <row r="37" spans="1:36" ht="19.5">
      <c r="A37" s="489"/>
      <c r="B37" s="498" t="s">
        <v>121</v>
      </c>
      <c r="C37" s="513"/>
      <c r="D37" s="513"/>
      <c r="E37" s="513"/>
      <c r="F37" s="513"/>
      <c r="G37" s="513"/>
      <c r="H37" s="513"/>
      <c r="I37" s="513"/>
      <c r="J37" s="513"/>
      <c r="K37" s="530"/>
      <c r="L37" s="534" t="str">
        <f t="shared" si="1"/>
        <v/>
      </c>
      <c r="M37" s="534"/>
      <c r="N37" s="534"/>
      <c r="O37" s="534"/>
      <c r="P37" s="534"/>
      <c r="Q37" s="544"/>
      <c r="R37" s="548"/>
      <c r="S37" s="548"/>
      <c r="T37" s="548"/>
      <c r="U37" s="554" t="str">
        <f t="shared" si="0"/>
        <v/>
      </c>
      <c r="V37" s="557"/>
      <c r="W37" s="557"/>
      <c r="X37" s="557"/>
      <c r="Y37" s="555"/>
      <c r="Z37" s="558"/>
      <c r="AA37" s="561" t="str">
        <f t="shared" ref="AA37:AA42" si="2">IF(U35="","",IF(AND($H$20="可",U35&gt;=0.05),"可","否"))</f>
        <v/>
      </c>
      <c r="AB37" s="561"/>
      <c r="AC37" s="561"/>
      <c r="AD37" s="561"/>
      <c r="AE37" s="489"/>
      <c r="AF37" s="489"/>
      <c r="AG37" s="489"/>
      <c r="AH37" s="552"/>
      <c r="AI37" s="552"/>
      <c r="AJ37" s="552"/>
    </row>
    <row r="38" spans="1:36" ht="19.5">
      <c r="A38" s="489"/>
      <c r="B38" s="498" t="s">
        <v>222</v>
      </c>
      <c r="C38" s="513"/>
      <c r="D38" s="513"/>
      <c r="E38" s="513"/>
      <c r="F38" s="513"/>
      <c r="G38" s="513"/>
      <c r="H38" s="513"/>
      <c r="I38" s="513"/>
      <c r="J38" s="513"/>
      <c r="K38" s="530"/>
      <c r="L38" s="534" t="str">
        <f t="shared" si="1"/>
        <v/>
      </c>
      <c r="M38" s="534"/>
      <c r="N38" s="534"/>
      <c r="O38" s="534"/>
      <c r="P38" s="534"/>
      <c r="Q38" s="544"/>
      <c r="R38" s="548"/>
      <c r="S38" s="548"/>
      <c r="T38" s="548"/>
      <c r="U38" s="554" t="str">
        <f t="shared" si="0"/>
        <v/>
      </c>
      <c r="V38" s="557"/>
      <c r="W38" s="557"/>
      <c r="X38" s="557"/>
      <c r="Y38" s="555"/>
      <c r="Z38" s="558"/>
      <c r="AA38" s="561" t="str">
        <f t="shared" si="2"/>
        <v/>
      </c>
      <c r="AB38" s="561"/>
      <c r="AC38" s="561"/>
      <c r="AD38" s="561"/>
      <c r="AE38" s="489"/>
      <c r="AF38" s="489"/>
      <c r="AG38" s="489"/>
      <c r="AH38" s="552"/>
      <c r="AI38" s="552"/>
      <c r="AJ38" s="552"/>
    </row>
    <row r="39" spans="1:36" ht="18.95" customHeight="1">
      <c r="A39" s="489"/>
      <c r="B39" s="498" t="s">
        <v>188</v>
      </c>
      <c r="C39" s="513"/>
      <c r="D39" s="513"/>
      <c r="E39" s="513"/>
      <c r="F39" s="513"/>
      <c r="G39" s="513"/>
      <c r="H39" s="513"/>
      <c r="I39" s="513"/>
      <c r="J39" s="513"/>
      <c r="K39" s="530"/>
      <c r="L39" s="534" t="str">
        <f t="shared" si="1"/>
        <v/>
      </c>
      <c r="M39" s="534"/>
      <c r="N39" s="534"/>
      <c r="O39" s="534"/>
      <c r="P39" s="534"/>
      <c r="Q39" s="544"/>
      <c r="R39" s="548"/>
      <c r="S39" s="548"/>
      <c r="T39" s="548"/>
      <c r="U39" s="554" t="str">
        <f t="shared" si="0"/>
        <v/>
      </c>
      <c r="V39" s="557"/>
      <c r="W39" s="557"/>
      <c r="X39" s="557"/>
      <c r="Y39" s="556" t="s">
        <v>223</v>
      </c>
      <c r="Z39" s="558"/>
      <c r="AA39" s="561" t="str">
        <f t="shared" si="2"/>
        <v/>
      </c>
      <c r="AB39" s="561"/>
      <c r="AC39" s="561"/>
      <c r="AD39" s="561"/>
      <c r="AE39" s="489"/>
      <c r="AF39" s="489"/>
      <c r="AG39" s="489"/>
      <c r="AH39" s="552"/>
      <c r="AI39" s="552"/>
      <c r="AJ39" s="552"/>
    </row>
    <row r="40" spans="1:36" ht="19.5">
      <c r="A40" s="489"/>
      <c r="B40" s="498" t="s">
        <v>215</v>
      </c>
      <c r="C40" s="513"/>
      <c r="D40" s="513"/>
      <c r="E40" s="513"/>
      <c r="F40" s="513"/>
      <c r="G40" s="513"/>
      <c r="H40" s="513"/>
      <c r="I40" s="513"/>
      <c r="J40" s="513"/>
      <c r="K40" s="530"/>
      <c r="L40" s="534" t="str">
        <f t="shared" si="1"/>
        <v/>
      </c>
      <c r="M40" s="534"/>
      <c r="N40" s="534"/>
      <c r="O40" s="534"/>
      <c r="P40" s="534"/>
      <c r="Q40" s="544"/>
      <c r="R40" s="548"/>
      <c r="S40" s="548"/>
      <c r="T40" s="548"/>
      <c r="U40" s="554" t="str">
        <f t="shared" si="0"/>
        <v/>
      </c>
      <c r="V40" s="557"/>
      <c r="W40" s="557"/>
      <c r="X40" s="557"/>
      <c r="Y40" s="555"/>
      <c r="Z40" s="558"/>
      <c r="AA40" s="565" t="str">
        <f t="shared" si="2"/>
        <v/>
      </c>
      <c r="AB40" s="565"/>
      <c r="AC40" s="565"/>
      <c r="AD40" s="565"/>
      <c r="AE40" s="489"/>
      <c r="AF40" s="489"/>
      <c r="AG40" s="489"/>
      <c r="AH40" s="552"/>
      <c r="AI40" s="552"/>
      <c r="AJ40" s="552"/>
    </row>
    <row r="41" spans="1:36" ht="19.5">
      <c r="A41" s="489"/>
      <c r="B41" s="498"/>
      <c r="C41" s="513"/>
      <c r="D41" s="513"/>
      <c r="E41" s="513"/>
      <c r="F41" s="513"/>
      <c r="G41" s="513"/>
      <c r="H41" s="513"/>
      <c r="I41" s="513"/>
      <c r="J41" s="513"/>
      <c r="K41" s="530"/>
      <c r="L41" s="534" t="str">
        <f t="shared" si="1"/>
        <v/>
      </c>
      <c r="M41" s="534"/>
      <c r="N41" s="534"/>
      <c r="O41" s="534"/>
      <c r="P41" s="534"/>
      <c r="Q41" s="545"/>
      <c r="R41" s="549"/>
      <c r="S41" s="549"/>
      <c r="T41" s="553"/>
      <c r="U41" s="545"/>
      <c r="V41" s="549"/>
      <c r="W41" s="549"/>
      <c r="X41" s="553"/>
      <c r="Y41" s="555"/>
      <c r="Z41" s="558"/>
      <c r="AA41" s="561" t="str">
        <f t="shared" si="2"/>
        <v/>
      </c>
      <c r="AB41" s="561"/>
      <c r="AC41" s="561"/>
      <c r="AD41" s="561"/>
      <c r="AE41" s="489"/>
      <c r="AF41" s="489"/>
      <c r="AG41" s="489"/>
      <c r="AH41" s="552"/>
      <c r="AI41" s="552"/>
      <c r="AJ41" s="552"/>
    </row>
    <row r="42" spans="1:36" ht="19.5">
      <c r="A42" s="489"/>
      <c r="B42" s="498" t="s">
        <v>219</v>
      </c>
      <c r="C42" s="513"/>
      <c r="D42" s="513"/>
      <c r="E42" s="513"/>
      <c r="F42" s="513"/>
      <c r="G42" s="513"/>
      <c r="H42" s="513"/>
      <c r="I42" s="513"/>
      <c r="J42" s="513"/>
      <c r="K42" s="530"/>
      <c r="L42" s="534" t="str">
        <f t="shared" si="1"/>
        <v/>
      </c>
      <c r="M42" s="534"/>
      <c r="N42" s="534"/>
      <c r="O42" s="534"/>
      <c r="P42" s="534"/>
      <c r="Q42" s="546"/>
      <c r="R42" s="546"/>
      <c r="S42" s="546"/>
      <c r="T42" s="546"/>
      <c r="U42" s="546"/>
      <c r="V42" s="546"/>
      <c r="W42" s="546"/>
      <c r="X42" s="546"/>
      <c r="Y42" s="555"/>
      <c r="Z42" s="558"/>
      <c r="AA42" s="561" t="str">
        <f t="shared" si="2"/>
        <v/>
      </c>
      <c r="AB42" s="561"/>
      <c r="AC42" s="561"/>
      <c r="AD42" s="561"/>
      <c r="AE42" s="489"/>
      <c r="AF42" s="489"/>
      <c r="AG42" s="489"/>
      <c r="AH42" s="552"/>
      <c r="AI42" s="552"/>
      <c r="AJ42" s="552"/>
    </row>
    <row r="43" spans="1:36" ht="30" customHeight="1">
      <c r="A43" s="489"/>
      <c r="B43" s="504" t="s">
        <v>224</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489"/>
      <c r="AH43" s="489"/>
      <c r="AI43" s="489"/>
      <c r="AJ43" s="489"/>
    </row>
    <row r="44" spans="1:36" ht="30" customHeight="1">
      <c r="A44" s="489"/>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489"/>
      <c r="AH44" s="489"/>
      <c r="AI44" s="489"/>
      <c r="AJ44" s="489"/>
    </row>
    <row r="45" spans="1:36" ht="30" customHeight="1">
      <c r="A45" s="489"/>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489"/>
      <c r="AH45" s="489"/>
      <c r="AI45" s="489"/>
      <c r="AJ45" s="489"/>
    </row>
    <row r="46" spans="1:36" ht="19.5">
      <c r="A46" s="489"/>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row>
    <row r="47" spans="1:36" ht="19.5">
      <c r="A47" s="489"/>
      <c r="B47" s="503" t="s">
        <v>225</v>
      </c>
      <c r="C47" s="515"/>
      <c r="D47" s="515"/>
      <c r="E47" s="515"/>
      <c r="F47" s="515"/>
      <c r="G47" s="515"/>
      <c r="H47" s="515"/>
      <c r="I47" s="515"/>
      <c r="J47" s="515"/>
      <c r="K47" s="515"/>
      <c r="L47" s="515"/>
      <c r="M47" s="515"/>
      <c r="N47" s="515"/>
      <c r="O47" s="515"/>
      <c r="P47" s="515"/>
      <c r="Q47" s="515"/>
      <c r="R47" s="515"/>
      <c r="S47" s="515"/>
      <c r="T47" s="515"/>
      <c r="U47" s="515"/>
      <c r="V47" s="515"/>
      <c r="W47" s="526"/>
      <c r="X47" s="489"/>
      <c r="Y47" s="531" t="s">
        <v>227</v>
      </c>
      <c r="Z47" s="489"/>
      <c r="AA47" s="489"/>
      <c r="AB47" s="489"/>
      <c r="AC47" s="489"/>
      <c r="AD47" s="489"/>
      <c r="AE47" s="489"/>
      <c r="AF47" s="489"/>
      <c r="AG47" s="489"/>
      <c r="AH47" s="489"/>
      <c r="AI47" s="489"/>
      <c r="AJ47" s="489"/>
    </row>
    <row r="48" spans="1:36" ht="19.5">
      <c r="A48" s="489"/>
      <c r="B48" s="494" t="s">
        <v>230</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row>
    <row r="49" spans="1:36" ht="19.5">
      <c r="A49" s="489"/>
      <c r="B49" s="506" t="s">
        <v>231</v>
      </c>
      <c r="C49" s="506"/>
      <c r="D49" s="506"/>
      <c r="E49" s="506"/>
      <c r="F49" s="506"/>
      <c r="G49" s="506"/>
      <c r="H49" s="506"/>
      <c r="I49" s="506"/>
      <c r="J49" s="506"/>
      <c r="K49" s="532" t="s">
        <v>233</v>
      </c>
      <c r="L49" s="535"/>
      <c r="M49" s="535"/>
      <c r="N49" s="535"/>
      <c r="O49" s="535"/>
      <c r="P49" s="535"/>
      <c r="Q49" s="535"/>
      <c r="R49" s="535"/>
      <c r="S49" s="535"/>
      <c r="T49" s="535"/>
      <c r="U49" s="535"/>
      <c r="V49" s="535"/>
      <c r="W49" s="535"/>
      <c r="X49" s="535"/>
      <c r="Y49" s="535"/>
      <c r="Z49" s="535"/>
      <c r="AA49" s="535"/>
      <c r="AB49" s="535"/>
      <c r="AC49" s="535"/>
      <c r="AD49" s="535"/>
      <c r="AE49" s="535"/>
      <c r="AF49" s="569"/>
      <c r="AG49" s="489"/>
      <c r="AH49" s="489"/>
      <c r="AI49" s="489"/>
      <c r="AJ49" s="489"/>
    </row>
    <row r="50" spans="1:36" ht="19.5">
      <c r="A50" s="489"/>
      <c r="B50" s="507"/>
      <c r="C50" s="507"/>
      <c r="D50" s="507"/>
      <c r="E50" s="507"/>
      <c r="F50" s="507"/>
      <c r="G50" s="507"/>
      <c r="H50" s="507"/>
      <c r="I50" s="507"/>
      <c r="J50" s="507"/>
      <c r="K50" s="533"/>
      <c r="L50" s="536"/>
      <c r="M50" s="536"/>
      <c r="N50" s="536"/>
      <c r="O50" s="536"/>
      <c r="P50" s="536"/>
      <c r="Q50" s="536"/>
      <c r="R50" s="536"/>
      <c r="S50" s="536"/>
      <c r="T50" s="536"/>
      <c r="U50" s="536"/>
      <c r="V50" s="536"/>
      <c r="W50" s="536"/>
      <c r="X50" s="536"/>
      <c r="Y50" s="536"/>
      <c r="Z50" s="536"/>
      <c r="AA50" s="536"/>
      <c r="AB50" s="536"/>
      <c r="AC50" s="536"/>
      <c r="AD50" s="536"/>
      <c r="AE50" s="536"/>
      <c r="AF50" s="570"/>
      <c r="AG50" s="489"/>
      <c r="AH50" s="489"/>
      <c r="AI50" s="489"/>
      <c r="AJ50" s="489"/>
    </row>
    <row r="51" spans="1:36" ht="35.1" customHeight="1">
      <c r="A51" s="489"/>
      <c r="B51" s="508" t="s">
        <v>237</v>
      </c>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489"/>
      <c r="AH51" s="489"/>
      <c r="AI51" s="489"/>
      <c r="AJ51" s="489"/>
    </row>
    <row r="52" spans="1:36" ht="19.5">
      <c r="A52" s="489"/>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row>
    <row r="53" spans="1:36" ht="19.5">
      <c r="A53" s="489"/>
      <c r="B53" s="503" t="s">
        <v>239</v>
      </c>
      <c r="C53" s="515"/>
      <c r="D53" s="515"/>
      <c r="E53" s="515"/>
      <c r="F53" s="515"/>
      <c r="G53" s="515"/>
      <c r="H53" s="515"/>
      <c r="I53" s="526"/>
      <c r="J53" s="489"/>
      <c r="K53" s="531" t="s">
        <v>240</v>
      </c>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row>
    <row r="54" spans="1:36" ht="19.5">
      <c r="A54" s="489"/>
      <c r="B54" s="494" t="s">
        <v>243</v>
      </c>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row>
    <row r="55" spans="1:36" ht="18.95" customHeight="1">
      <c r="A55" s="489"/>
      <c r="B55" s="495"/>
      <c r="C55" s="495"/>
      <c r="D55" s="495"/>
      <c r="E55" s="495"/>
      <c r="F55" s="495"/>
      <c r="G55" s="495"/>
      <c r="H55" s="495"/>
      <c r="I55" s="495"/>
      <c r="J55" s="495"/>
      <c r="K55" s="495"/>
      <c r="L55" s="495" t="s">
        <v>210</v>
      </c>
      <c r="M55" s="495"/>
      <c r="N55" s="495"/>
      <c r="O55" s="495"/>
      <c r="P55" s="495"/>
      <c r="Q55" s="542" t="s">
        <v>212</v>
      </c>
      <c r="R55" s="542"/>
      <c r="S55" s="542"/>
      <c r="T55" s="542"/>
      <c r="U55" s="555"/>
      <c r="V55" s="558"/>
      <c r="W55" s="560" t="s">
        <v>244</v>
      </c>
      <c r="X55" s="495"/>
      <c r="Y55" s="495"/>
      <c r="Z55" s="495"/>
      <c r="AA55" s="489"/>
      <c r="AB55" s="489"/>
      <c r="AC55" s="489"/>
      <c r="AD55" s="489"/>
      <c r="AE55" s="489"/>
      <c r="AF55" s="489"/>
      <c r="AG55" s="489"/>
      <c r="AH55" s="489"/>
      <c r="AI55" s="489"/>
      <c r="AJ55" s="489"/>
    </row>
    <row r="56" spans="1:36" ht="19.5">
      <c r="A56" s="489"/>
      <c r="B56" s="495"/>
      <c r="C56" s="495"/>
      <c r="D56" s="495"/>
      <c r="E56" s="495"/>
      <c r="F56" s="495"/>
      <c r="G56" s="495"/>
      <c r="H56" s="495"/>
      <c r="I56" s="495"/>
      <c r="J56" s="495"/>
      <c r="K56" s="495"/>
      <c r="L56" s="495"/>
      <c r="M56" s="495"/>
      <c r="N56" s="495"/>
      <c r="O56" s="495"/>
      <c r="P56" s="495"/>
      <c r="Q56" s="542"/>
      <c r="R56" s="542"/>
      <c r="S56" s="542"/>
      <c r="T56" s="542"/>
      <c r="U56" s="555"/>
      <c r="V56" s="558"/>
      <c r="W56" s="495"/>
      <c r="X56" s="495"/>
      <c r="Y56" s="495"/>
      <c r="Z56" s="495"/>
      <c r="AA56" s="489"/>
      <c r="AB56" s="489"/>
      <c r="AC56" s="489"/>
      <c r="AD56" s="489"/>
      <c r="AE56" s="489"/>
      <c r="AF56" s="489"/>
      <c r="AG56" s="489"/>
      <c r="AH56" s="489"/>
      <c r="AI56" s="489"/>
      <c r="AJ56" s="489"/>
    </row>
    <row r="57" spans="1:36" ht="19.5">
      <c r="A57" s="489"/>
      <c r="B57" s="498" t="s">
        <v>177</v>
      </c>
      <c r="C57" s="513"/>
      <c r="D57" s="513"/>
      <c r="E57" s="513"/>
      <c r="F57" s="513"/>
      <c r="G57" s="513"/>
      <c r="H57" s="513"/>
      <c r="I57" s="513"/>
      <c r="J57" s="513"/>
      <c r="K57" s="530"/>
      <c r="L57" s="534" t="str">
        <f>IF(N17="","",EOMONTH(AI17,0))</f>
        <v/>
      </c>
      <c r="M57" s="534"/>
      <c r="N57" s="534"/>
      <c r="O57" s="534"/>
      <c r="P57" s="534"/>
      <c r="Q57" s="543" t="str">
        <f>IF($P$18=0,"",$P$18)</f>
        <v/>
      </c>
      <c r="R57" s="547"/>
      <c r="S57" s="547"/>
      <c r="T57" s="547"/>
      <c r="U57" s="555"/>
      <c r="V57" s="558"/>
      <c r="W57" s="545"/>
      <c r="X57" s="549"/>
      <c r="Y57" s="549"/>
      <c r="Z57" s="553"/>
      <c r="AA57" s="489"/>
      <c r="AB57" s="489"/>
      <c r="AC57" s="489"/>
      <c r="AD57" s="489"/>
      <c r="AE57" s="489"/>
      <c r="AF57" s="489"/>
      <c r="AG57" s="489"/>
      <c r="AH57" s="489"/>
      <c r="AI57" s="489"/>
      <c r="AJ57" s="489"/>
    </row>
    <row r="58" spans="1:36" ht="19.5">
      <c r="A58" s="489"/>
      <c r="B58" s="498" t="s">
        <v>246</v>
      </c>
      <c r="C58" s="513"/>
      <c r="D58" s="513"/>
      <c r="E58" s="513"/>
      <c r="F58" s="513"/>
      <c r="G58" s="513"/>
      <c r="H58" s="513"/>
      <c r="I58" s="513"/>
      <c r="J58" s="513"/>
      <c r="K58" s="530"/>
      <c r="L58" s="534" t="str">
        <f t="shared" ref="L58:L75" si="3">IF($N$17="","",EOMONTH(L57,1))</f>
        <v/>
      </c>
      <c r="M58" s="534"/>
      <c r="N58" s="534"/>
      <c r="O58" s="534"/>
      <c r="P58" s="534"/>
      <c r="Q58" s="544"/>
      <c r="R58" s="548"/>
      <c r="S58" s="548"/>
      <c r="T58" s="548"/>
      <c r="U58" s="555"/>
      <c r="V58" s="558"/>
      <c r="W58" s="545"/>
      <c r="X58" s="549"/>
      <c r="Y58" s="549"/>
      <c r="Z58" s="553"/>
      <c r="AA58" s="489"/>
      <c r="AB58" s="489"/>
      <c r="AC58" s="489"/>
      <c r="AD58" s="489"/>
      <c r="AE58" s="489"/>
      <c r="AF58" s="489"/>
      <c r="AG58" s="489"/>
      <c r="AH58" s="489"/>
      <c r="AI58" s="489"/>
      <c r="AJ58" s="489"/>
    </row>
    <row r="59" spans="1:36" ht="19.5">
      <c r="A59" s="489"/>
      <c r="B59" s="498" t="s">
        <v>248</v>
      </c>
      <c r="C59" s="513"/>
      <c r="D59" s="513"/>
      <c r="E59" s="513"/>
      <c r="F59" s="513"/>
      <c r="G59" s="513"/>
      <c r="H59" s="513"/>
      <c r="I59" s="513"/>
      <c r="J59" s="513"/>
      <c r="K59" s="530"/>
      <c r="L59" s="534" t="str">
        <f t="shared" si="3"/>
        <v/>
      </c>
      <c r="M59" s="534"/>
      <c r="N59" s="534"/>
      <c r="O59" s="534"/>
      <c r="P59" s="534"/>
      <c r="Q59" s="544"/>
      <c r="R59" s="548"/>
      <c r="S59" s="548"/>
      <c r="T59" s="548"/>
      <c r="U59" s="555"/>
      <c r="V59" s="558"/>
      <c r="W59" s="561" t="str">
        <f t="shared" ref="W59:W75" si="4">IF(Q57="","",IF(OR(AND($AJ$9=7,Q57&lt;=750,$H$21="可"),(AND($AJ$9=8,Q57&lt;=900,$H$21="可"))),"可","否"))</f>
        <v/>
      </c>
      <c r="X59" s="561"/>
      <c r="Y59" s="561"/>
      <c r="Z59" s="561"/>
      <c r="AA59" s="489"/>
      <c r="AB59" s="489"/>
      <c r="AC59" s="489"/>
      <c r="AD59" s="489"/>
      <c r="AE59" s="489"/>
      <c r="AF59" s="489"/>
      <c r="AG59" s="489"/>
      <c r="AH59" s="489"/>
      <c r="AI59" s="489"/>
      <c r="AJ59" s="489"/>
    </row>
    <row r="60" spans="1:36" ht="19.5">
      <c r="A60" s="489"/>
      <c r="B60" s="498"/>
      <c r="C60" s="513"/>
      <c r="D60" s="513"/>
      <c r="E60" s="513"/>
      <c r="F60" s="513"/>
      <c r="G60" s="513"/>
      <c r="H60" s="513"/>
      <c r="I60" s="513"/>
      <c r="J60" s="513"/>
      <c r="K60" s="530"/>
      <c r="L60" s="534" t="str">
        <f t="shared" si="3"/>
        <v/>
      </c>
      <c r="M60" s="534"/>
      <c r="N60" s="534"/>
      <c r="O60" s="534"/>
      <c r="P60" s="534"/>
      <c r="Q60" s="544"/>
      <c r="R60" s="548"/>
      <c r="S60" s="548"/>
      <c r="T60" s="548"/>
      <c r="U60" s="555"/>
      <c r="V60" s="558"/>
      <c r="W60" s="561" t="str">
        <f t="shared" si="4"/>
        <v/>
      </c>
      <c r="X60" s="561"/>
      <c r="Y60" s="561"/>
      <c r="Z60" s="561"/>
      <c r="AA60" s="489"/>
      <c r="AB60" s="489"/>
      <c r="AC60" s="489"/>
      <c r="AD60" s="489"/>
      <c r="AE60" s="489"/>
      <c r="AF60" s="489"/>
      <c r="AG60" s="489"/>
      <c r="AH60" s="489"/>
      <c r="AI60" s="489"/>
      <c r="AJ60" s="489"/>
    </row>
    <row r="61" spans="1:36" ht="19.5">
      <c r="A61" s="489"/>
      <c r="B61" s="498"/>
      <c r="C61" s="513"/>
      <c r="D61" s="513"/>
      <c r="E61" s="513"/>
      <c r="F61" s="513"/>
      <c r="G61" s="513"/>
      <c r="H61" s="513"/>
      <c r="I61" s="513"/>
      <c r="J61" s="513"/>
      <c r="K61" s="530"/>
      <c r="L61" s="534" t="str">
        <f t="shared" si="3"/>
        <v/>
      </c>
      <c r="M61" s="534"/>
      <c r="N61" s="534"/>
      <c r="O61" s="534"/>
      <c r="P61" s="534"/>
      <c r="Q61" s="544"/>
      <c r="R61" s="548"/>
      <c r="S61" s="548"/>
      <c r="T61" s="548"/>
      <c r="U61" s="555"/>
      <c r="V61" s="558"/>
      <c r="W61" s="561" t="str">
        <f t="shared" si="4"/>
        <v/>
      </c>
      <c r="X61" s="561"/>
      <c r="Y61" s="561"/>
      <c r="Z61" s="561"/>
      <c r="AA61" s="489"/>
      <c r="AB61" s="489"/>
      <c r="AC61" s="489"/>
      <c r="AD61" s="489"/>
      <c r="AE61" s="489"/>
      <c r="AF61" s="489"/>
      <c r="AG61" s="489"/>
      <c r="AH61" s="489"/>
      <c r="AI61" s="489"/>
      <c r="AJ61" s="489"/>
    </row>
    <row r="62" spans="1:36" ht="19.5">
      <c r="A62" s="489"/>
      <c r="B62" s="498"/>
      <c r="C62" s="513"/>
      <c r="D62" s="513"/>
      <c r="E62" s="513"/>
      <c r="F62" s="513"/>
      <c r="G62" s="513"/>
      <c r="H62" s="513"/>
      <c r="I62" s="513"/>
      <c r="J62" s="513"/>
      <c r="K62" s="530"/>
      <c r="L62" s="534" t="str">
        <f t="shared" si="3"/>
        <v/>
      </c>
      <c r="M62" s="534"/>
      <c r="N62" s="534"/>
      <c r="O62" s="534"/>
      <c r="P62" s="534"/>
      <c r="Q62" s="544"/>
      <c r="R62" s="548"/>
      <c r="S62" s="548"/>
      <c r="T62" s="548"/>
      <c r="U62" s="555"/>
      <c r="V62" s="558"/>
      <c r="W62" s="561" t="str">
        <f t="shared" si="4"/>
        <v/>
      </c>
      <c r="X62" s="561"/>
      <c r="Y62" s="561"/>
      <c r="Z62" s="561"/>
      <c r="AA62" s="489"/>
      <c r="AB62" s="489"/>
      <c r="AC62" s="489"/>
      <c r="AD62" s="489"/>
      <c r="AE62" s="489"/>
      <c r="AF62" s="489"/>
      <c r="AG62" s="489"/>
      <c r="AH62" s="489"/>
      <c r="AI62" s="489"/>
      <c r="AJ62" s="489"/>
    </row>
    <row r="63" spans="1:36" ht="19.5">
      <c r="A63" s="489"/>
      <c r="B63" s="498"/>
      <c r="C63" s="513"/>
      <c r="D63" s="513"/>
      <c r="E63" s="513"/>
      <c r="F63" s="513"/>
      <c r="G63" s="513"/>
      <c r="H63" s="513"/>
      <c r="I63" s="513"/>
      <c r="J63" s="513"/>
      <c r="K63" s="530"/>
      <c r="L63" s="534" t="str">
        <f t="shared" si="3"/>
        <v/>
      </c>
      <c r="M63" s="534"/>
      <c r="N63" s="534"/>
      <c r="O63" s="534"/>
      <c r="P63" s="534"/>
      <c r="Q63" s="544"/>
      <c r="R63" s="548"/>
      <c r="S63" s="548"/>
      <c r="T63" s="548"/>
      <c r="U63" s="555"/>
      <c r="V63" s="558"/>
      <c r="W63" s="561" t="str">
        <f t="shared" si="4"/>
        <v/>
      </c>
      <c r="X63" s="561"/>
      <c r="Y63" s="561"/>
      <c r="Z63" s="561"/>
      <c r="AA63" s="489"/>
      <c r="AB63" s="489"/>
      <c r="AC63" s="489"/>
      <c r="AD63" s="489"/>
      <c r="AE63" s="489"/>
      <c r="AF63" s="489"/>
      <c r="AG63" s="489"/>
      <c r="AH63" s="489"/>
      <c r="AI63" s="489"/>
      <c r="AJ63" s="489"/>
    </row>
    <row r="64" spans="1:36" ht="18.95" customHeight="1">
      <c r="A64" s="489"/>
      <c r="B64" s="498"/>
      <c r="C64" s="513"/>
      <c r="D64" s="513"/>
      <c r="E64" s="513"/>
      <c r="F64" s="513"/>
      <c r="G64" s="513"/>
      <c r="H64" s="513"/>
      <c r="I64" s="513"/>
      <c r="J64" s="513"/>
      <c r="K64" s="530"/>
      <c r="L64" s="534" t="str">
        <f t="shared" si="3"/>
        <v/>
      </c>
      <c r="M64" s="534"/>
      <c r="N64" s="534"/>
      <c r="O64" s="534"/>
      <c r="P64" s="534"/>
      <c r="Q64" s="544"/>
      <c r="R64" s="548"/>
      <c r="S64" s="548"/>
      <c r="T64" s="548"/>
      <c r="U64" s="556" t="s">
        <v>223</v>
      </c>
      <c r="V64" s="559"/>
      <c r="W64" s="561" t="str">
        <f t="shared" si="4"/>
        <v/>
      </c>
      <c r="X64" s="561"/>
      <c r="Y64" s="561"/>
      <c r="Z64" s="561"/>
      <c r="AA64" s="489"/>
      <c r="AB64" s="489"/>
      <c r="AC64" s="489"/>
      <c r="AD64" s="489"/>
      <c r="AE64" s="489"/>
      <c r="AF64" s="489"/>
      <c r="AG64" s="489"/>
      <c r="AH64" s="489"/>
      <c r="AI64" s="489"/>
      <c r="AJ64" s="489"/>
    </row>
    <row r="65" spans="1:36" ht="19.5">
      <c r="A65" s="489"/>
      <c r="B65" s="498"/>
      <c r="C65" s="513"/>
      <c r="D65" s="513"/>
      <c r="E65" s="513"/>
      <c r="F65" s="513"/>
      <c r="G65" s="513"/>
      <c r="H65" s="513"/>
      <c r="I65" s="513"/>
      <c r="J65" s="513"/>
      <c r="K65" s="530"/>
      <c r="L65" s="534" t="str">
        <f t="shared" si="3"/>
        <v/>
      </c>
      <c r="M65" s="534"/>
      <c r="N65" s="534"/>
      <c r="O65" s="534"/>
      <c r="P65" s="534"/>
      <c r="Q65" s="544"/>
      <c r="R65" s="548"/>
      <c r="S65" s="548"/>
      <c r="T65" s="548"/>
      <c r="U65" s="556"/>
      <c r="V65" s="559"/>
      <c r="W65" s="561" t="str">
        <f t="shared" si="4"/>
        <v/>
      </c>
      <c r="X65" s="561"/>
      <c r="Y65" s="561"/>
      <c r="Z65" s="561"/>
      <c r="AA65" s="489"/>
      <c r="AB65" s="489"/>
      <c r="AC65" s="489"/>
      <c r="AD65" s="489"/>
      <c r="AE65" s="489"/>
      <c r="AF65" s="489"/>
      <c r="AG65" s="489"/>
      <c r="AH65" s="489"/>
      <c r="AI65" s="489"/>
      <c r="AJ65" s="489"/>
    </row>
    <row r="66" spans="1:36" ht="19.5">
      <c r="A66" s="489"/>
      <c r="B66" s="498"/>
      <c r="C66" s="513"/>
      <c r="D66" s="513"/>
      <c r="E66" s="513"/>
      <c r="F66" s="513"/>
      <c r="G66" s="513"/>
      <c r="H66" s="513"/>
      <c r="I66" s="513"/>
      <c r="J66" s="513"/>
      <c r="K66" s="530"/>
      <c r="L66" s="534" t="str">
        <f t="shared" si="3"/>
        <v/>
      </c>
      <c r="M66" s="534"/>
      <c r="N66" s="534"/>
      <c r="O66" s="534"/>
      <c r="P66" s="534"/>
      <c r="Q66" s="544"/>
      <c r="R66" s="548"/>
      <c r="S66" s="548"/>
      <c r="T66" s="548"/>
      <c r="U66" s="556"/>
      <c r="V66" s="559"/>
      <c r="W66" s="561" t="str">
        <f t="shared" si="4"/>
        <v/>
      </c>
      <c r="X66" s="561"/>
      <c r="Y66" s="561"/>
      <c r="Z66" s="561"/>
      <c r="AA66" s="489"/>
      <c r="AB66" s="489"/>
      <c r="AC66" s="489"/>
      <c r="AD66" s="489"/>
      <c r="AE66" s="489"/>
      <c r="AF66" s="489"/>
      <c r="AG66" s="489"/>
      <c r="AH66" s="489"/>
      <c r="AI66" s="489"/>
      <c r="AJ66" s="489"/>
    </row>
    <row r="67" spans="1:36" ht="19.5">
      <c r="A67" s="489"/>
      <c r="B67" s="498"/>
      <c r="C67" s="513"/>
      <c r="D67" s="513"/>
      <c r="E67" s="513"/>
      <c r="F67" s="513"/>
      <c r="G67" s="513"/>
      <c r="H67" s="513"/>
      <c r="I67" s="513"/>
      <c r="J67" s="513"/>
      <c r="K67" s="530"/>
      <c r="L67" s="534" t="str">
        <f t="shared" si="3"/>
        <v/>
      </c>
      <c r="M67" s="534"/>
      <c r="N67" s="534"/>
      <c r="O67" s="534"/>
      <c r="P67" s="534"/>
      <c r="Q67" s="544"/>
      <c r="R67" s="548"/>
      <c r="S67" s="548"/>
      <c r="T67" s="548"/>
      <c r="U67" s="556"/>
      <c r="V67" s="559"/>
      <c r="W67" s="561" t="str">
        <f t="shared" si="4"/>
        <v/>
      </c>
      <c r="X67" s="561"/>
      <c r="Y67" s="561"/>
      <c r="Z67" s="561"/>
      <c r="AA67" s="489"/>
      <c r="AB67" s="489"/>
      <c r="AC67" s="489"/>
      <c r="AD67" s="489"/>
      <c r="AE67" s="489"/>
      <c r="AF67" s="489"/>
      <c r="AG67" s="489"/>
      <c r="AH67" s="489"/>
      <c r="AI67" s="489"/>
      <c r="AJ67" s="489"/>
    </row>
    <row r="68" spans="1:36" ht="19.5">
      <c r="A68" s="489"/>
      <c r="B68" s="498"/>
      <c r="C68" s="513"/>
      <c r="D68" s="513"/>
      <c r="E68" s="513"/>
      <c r="F68" s="513"/>
      <c r="G68" s="513"/>
      <c r="H68" s="513"/>
      <c r="I68" s="513"/>
      <c r="J68" s="513"/>
      <c r="K68" s="530"/>
      <c r="L68" s="534" t="str">
        <f t="shared" si="3"/>
        <v/>
      </c>
      <c r="M68" s="534"/>
      <c r="N68" s="534"/>
      <c r="O68" s="534"/>
      <c r="P68" s="534"/>
      <c r="Q68" s="544"/>
      <c r="R68" s="548"/>
      <c r="S68" s="548"/>
      <c r="T68" s="548"/>
      <c r="U68" s="555"/>
      <c r="V68" s="558"/>
      <c r="W68" s="561" t="str">
        <f t="shared" si="4"/>
        <v/>
      </c>
      <c r="X68" s="561"/>
      <c r="Y68" s="561"/>
      <c r="Z68" s="561"/>
      <c r="AA68" s="489"/>
      <c r="AB68" s="489"/>
      <c r="AC68" s="489"/>
      <c r="AD68" s="489"/>
      <c r="AE68" s="489"/>
      <c r="AF68" s="489"/>
      <c r="AG68" s="489"/>
      <c r="AH68" s="489"/>
      <c r="AI68" s="489"/>
      <c r="AJ68" s="489"/>
    </row>
    <row r="69" spans="1:36" ht="19.5">
      <c r="A69" s="489"/>
      <c r="B69" s="498"/>
      <c r="C69" s="513"/>
      <c r="D69" s="513"/>
      <c r="E69" s="513"/>
      <c r="F69" s="513"/>
      <c r="G69" s="513"/>
      <c r="H69" s="513"/>
      <c r="I69" s="513"/>
      <c r="J69" s="513"/>
      <c r="K69" s="530"/>
      <c r="L69" s="534" t="str">
        <f t="shared" si="3"/>
        <v/>
      </c>
      <c r="M69" s="534"/>
      <c r="N69" s="534"/>
      <c r="O69" s="534"/>
      <c r="P69" s="534"/>
      <c r="Q69" s="544"/>
      <c r="R69" s="548"/>
      <c r="S69" s="548"/>
      <c r="T69" s="548"/>
      <c r="U69" s="555"/>
      <c r="V69" s="558"/>
      <c r="W69" s="561" t="str">
        <f t="shared" si="4"/>
        <v/>
      </c>
      <c r="X69" s="561"/>
      <c r="Y69" s="561"/>
      <c r="Z69" s="561"/>
      <c r="AA69" s="489"/>
      <c r="AB69" s="489"/>
      <c r="AC69" s="489"/>
      <c r="AD69" s="489"/>
      <c r="AE69" s="489"/>
      <c r="AF69" s="489"/>
      <c r="AG69" s="489"/>
      <c r="AH69" s="489"/>
      <c r="AI69" s="489"/>
      <c r="AJ69" s="489"/>
    </row>
    <row r="70" spans="1:36" ht="19.5">
      <c r="A70" s="489"/>
      <c r="B70" s="498"/>
      <c r="C70" s="513"/>
      <c r="D70" s="513"/>
      <c r="E70" s="513"/>
      <c r="F70" s="513"/>
      <c r="G70" s="513"/>
      <c r="H70" s="513"/>
      <c r="I70" s="513"/>
      <c r="J70" s="513"/>
      <c r="K70" s="530"/>
      <c r="L70" s="534" t="str">
        <f t="shared" si="3"/>
        <v/>
      </c>
      <c r="M70" s="534"/>
      <c r="N70" s="534"/>
      <c r="O70" s="534"/>
      <c r="P70" s="534"/>
      <c r="Q70" s="544"/>
      <c r="R70" s="548"/>
      <c r="S70" s="548"/>
      <c r="T70" s="548"/>
      <c r="U70" s="555"/>
      <c r="V70" s="558"/>
      <c r="W70" s="561" t="str">
        <f t="shared" si="4"/>
        <v/>
      </c>
      <c r="X70" s="561"/>
      <c r="Y70" s="561"/>
      <c r="Z70" s="561"/>
      <c r="AA70" s="489"/>
      <c r="AB70" s="489"/>
      <c r="AC70" s="489"/>
      <c r="AD70" s="489"/>
      <c r="AE70" s="489"/>
      <c r="AF70" s="489"/>
      <c r="AG70" s="489"/>
      <c r="AH70" s="489"/>
      <c r="AI70" s="489"/>
      <c r="AJ70" s="489"/>
    </row>
    <row r="71" spans="1:36" ht="19.5">
      <c r="A71" s="489"/>
      <c r="B71" s="498"/>
      <c r="C71" s="513"/>
      <c r="D71" s="513"/>
      <c r="E71" s="513"/>
      <c r="F71" s="513"/>
      <c r="G71" s="513"/>
      <c r="H71" s="513"/>
      <c r="I71" s="513"/>
      <c r="J71" s="513"/>
      <c r="K71" s="530"/>
      <c r="L71" s="534" t="str">
        <f t="shared" si="3"/>
        <v/>
      </c>
      <c r="M71" s="534"/>
      <c r="N71" s="534"/>
      <c r="O71" s="534"/>
      <c r="P71" s="534"/>
      <c r="Q71" s="517"/>
      <c r="R71" s="517"/>
      <c r="S71" s="517"/>
      <c r="T71" s="517"/>
      <c r="U71" s="489"/>
      <c r="V71" s="489"/>
      <c r="W71" s="561" t="str">
        <f t="shared" si="4"/>
        <v/>
      </c>
      <c r="X71" s="561"/>
      <c r="Y71" s="561"/>
      <c r="Z71" s="561"/>
      <c r="AA71" s="489"/>
      <c r="AB71" s="489"/>
      <c r="AC71" s="489"/>
      <c r="AD71" s="489"/>
      <c r="AE71" s="489"/>
      <c r="AF71" s="489"/>
      <c r="AG71" s="489"/>
      <c r="AH71" s="489"/>
      <c r="AI71" s="489"/>
      <c r="AJ71" s="489"/>
    </row>
    <row r="72" spans="1:36" ht="19.5">
      <c r="A72" s="489"/>
      <c r="B72" s="498"/>
      <c r="C72" s="513"/>
      <c r="D72" s="513"/>
      <c r="E72" s="513"/>
      <c r="F72" s="513"/>
      <c r="G72" s="513"/>
      <c r="H72" s="513"/>
      <c r="I72" s="513"/>
      <c r="J72" s="513"/>
      <c r="K72" s="530"/>
      <c r="L72" s="534" t="str">
        <f t="shared" si="3"/>
        <v/>
      </c>
      <c r="M72" s="534"/>
      <c r="N72" s="534"/>
      <c r="O72" s="534"/>
      <c r="P72" s="534"/>
      <c r="Q72" s="517"/>
      <c r="R72" s="517"/>
      <c r="S72" s="517"/>
      <c r="T72" s="517"/>
      <c r="U72" s="489"/>
      <c r="V72" s="489"/>
      <c r="W72" s="561" t="str">
        <f t="shared" si="4"/>
        <v/>
      </c>
      <c r="X72" s="561"/>
      <c r="Y72" s="561"/>
      <c r="Z72" s="561"/>
      <c r="AA72" s="489"/>
      <c r="AB72" s="489"/>
      <c r="AC72" s="489"/>
      <c r="AD72" s="489"/>
      <c r="AE72" s="489"/>
      <c r="AF72" s="489"/>
      <c r="AG72" s="489"/>
      <c r="AH72" s="489"/>
      <c r="AI72" s="489"/>
      <c r="AJ72" s="489"/>
    </row>
    <row r="73" spans="1:36" ht="19.5">
      <c r="A73" s="489"/>
      <c r="B73" s="498"/>
      <c r="C73" s="513"/>
      <c r="D73" s="513"/>
      <c r="E73" s="513"/>
      <c r="F73" s="513"/>
      <c r="G73" s="513"/>
      <c r="H73" s="513"/>
      <c r="I73" s="513"/>
      <c r="J73" s="513"/>
      <c r="K73" s="530"/>
      <c r="L73" s="534" t="str">
        <f t="shared" si="3"/>
        <v/>
      </c>
      <c r="M73" s="534"/>
      <c r="N73" s="534"/>
      <c r="O73" s="534"/>
      <c r="P73" s="534"/>
      <c r="Q73" s="517"/>
      <c r="R73" s="517"/>
      <c r="S73" s="517"/>
      <c r="T73" s="517"/>
      <c r="U73" s="489"/>
      <c r="V73" s="489"/>
      <c r="W73" s="561" t="str">
        <f t="shared" si="4"/>
        <v/>
      </c>
      <c r="X73" s="561"/>
      <c r="Y73" s="561"/>
      <c r="Z73" s="561"/>
      <c r="AA73" s="489"/>
      <c r="AB73" s="489"/>
      <c r="AC73" s="489"/>
      <c r="AD73" s="489"/>
      <c r="AE73" s="489"/>
      <c r="AF73" s="489"/>
      <c r="AG73" s="489"/>
      <c r="AH73" s="489"/>
      <c r="AI73" s="489"/>
      <c r="AJ73" s="489"/>
    </row>
    <row r="74" spans="1:36" ht="19.5">
      <c r="A74" s="489"/>
      <c r="B74" s="498"/>
      <c r="C74" s="513"/>
      <c r="D74" s="513"/>
      <c r="E74" s="513"/>
      <c r="F74" s="513"/>
      <c r="G74" s="513"/>
      <c r="H74" s="513"/>
      <c r="I74" s="513"/>
      <c r="J74" s="513"/>
      <c r="K74" s="530"/>
      <c r="L74" s="534" t="str">
        <f t="shared" si="3"/>
        <v/>
      </c>
      <c r="M74" s="534"/>
      <c r="N74" s="534"/>
      <c r="O74" s="534"/>
      <c r="P74" s="534"/>
      <c r="Q74" s="517"/>
      <c r="R74" s="517"/>
      <c r="S74" s="517"/>
      <c r="T74" s="517"/>
      <c r="U74" s="489"/>
      <c r="V74" s="489"/>
      <c r="W74" s="561" t="str">
        <f t="shared" si="4"/>
        <v/>
      </c>
      <c r="X74" s="561"/>
      <c r="Y74" s="561"/>
      <c r="Z74" s="561"/>
      <c r="AA74" s="489"/>
      <c r="AB74" s="489"/>
      <c r="AC74" s="489"/>
      <c r="AD74" s="489"/>
      <c r="AE74" s="489"/>
      <c r="AF74" s="489"/>
      <c r="AG74" s="489"/>
      <c r="AH74" s="489"/>
      <c r="AI74" s="489"/>
      <c r="AJ74" s="489"/>
    </row>
    <row r="75" spans="1:36" ht="19.5">
      <c r="A75" s="489"/>
      <c r="B75" s="498"/>
      <c r="C75" s="513"/>
      <c r="D75" s="513"/>
      <c r="E75" s="513"/>
      <c r="F75" s="513"/>
      <c r="G75" s="513"/>
      <c r="H75" s="513"/>
      <c r="I75" s="513"/>
      <c r="J75" s="513"/>
      <c r="K75" s="530"/>
      <c r="L75" s="534" t="str">
        <f t="shared" si="3"/>
        <v/>
      </c>
      <c r="M75" s="534"/>
      <c r="N75" s="534"/>
      <c r="O75" s="534"/>
      <c r="P75" s="534"/>
      <c r="Q75" s="517"/>
      <c r="R75" s="517"/>
      <c r="S75" s="517"/>
      <c r="T75" s="517"/>
      <c r="U75" s="489"/>
      <c r="V75" s="489"/>
      <c r="W75" s="561" t="str">
        <f t="shared" si="4"/>
        <v/>
      </c>
      <c r="X75" s="561"/>
      <c r="Y75" s="561"/>
      <c r="Z75" s="561"/>
      <c r="AA75" s="489"/>
      <c r="AB75" s="489"/>
      <c r="AC75" s="489"/>
      <c r="AD75" s="489"/>
      <c r="AE75" s="489"/>
      <c r="AF75" s="489"/>
      <c r="AG75" s="489"/>
      <c r="AH75" s="489"/>
      <c r="AI75" s="489"/>
      <c r="AJ75" s="489"/>
    </row>
    <row r="76" spans="1:36" ht="25.15" customHeight="1">
      <c r="A76" s="489"/>
      <c r="B76" s="501" t="s">
        <v>250</v>
      </c>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489"/>
      <c r="AH76" s="489"/>
      <c r="AI76" s="489"/>
      <c r="AJ76" s="489"/>
    </row>
    <row r="77" spans="1:36" ht="25.15" customHeight="1">
      <c r="A77" s="489"/>
      <c r="B77" s="501"/>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489"/>
      <c r="AH77" s="489"/>
      <c r="AI77" s="489"/>
      <c r="AJ77" s="489"/>
    </row>
    <row r="78" spans="1:36" ht="25.15" customHeight="1">
      <c r="A78" s="489"/>
      <c r="B78" s="501"/>
      <c r="C78" s="502"/>
      <c r="D78" s="502"/>
      <c r="E78" s="502"/>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489"/>
      <c r="AH78" s="489"/>
      <c r="AI78" s="489"/>
      <c r="AJ78" s="489"/>
    </row>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24"/>
  <conditionalFormatting sqref="H21:J21">
    <cfRule type="expression" dxfId="133" priority="1">
      <formula>OR($AJ$9="",$AJ$9=6)</formula>
    </cfRule>
  </conditionalFormatting>
  <conditionalFormatting sqref="V12:AB12">
    <cfRule type="expression" dxfId="132" priority="2">
      <formula>OR($AJ$3=3,$AJ$3=4,$AJ$3=5)</formula>
    </cfRule>
  </conditionalFormatting>
  <dataValidations count="3">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DropDown="0" showInputMessage="1" showErrorMessage="1" sqref="V12:AB12">
      <formula1>$AI$10:$AI$12</formula1>
    </dataValidation>
    <dataValidation type="list" allowBlank="1" showDropDown="0" showInputMessage="1" showErrorMessage="1" sqref="G12:Q12">
      <formula1>$AI$4:$AI$8</formula1>
    </dataValidation>
  </dataValidations>
  <printOptions horizontalCentered="1"/>
  <pageMargins left="0.39370078740157483" right="0.39370078740157483" top="0.59055118110236227" bottom="0.39370078740157483" header="0.27559055118110237" footer="0.43307086614173229"/>
  <pageSetup paperSize="9" scale="76" fitToWidth="1" fitToHeight="1" orientation="portrait" usePrinterDefaults="1" blackAndWhite="1" r:id="rId1"/>
  <headerFooter alignWithMargins="0">
    <oddHeader>&amp;R&amp;A</oddHeader>
  </headerFooter>
  <rowBreaks count="1" manualBreakCount="1">
    <brk id="45"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2:U29"/>
  <sheetViews>
    <sheetView view="pageBreakPreview" zoomScaleSheetLayoutView="100" workbookViewId="0">
      <selection activeCell="B2" sqref="B2"/>
    </sheetView>
  </sheetViews>
  <sheetFormatPr defaultColWidth="8.875" defaultRowHeight="10.5"/>
  <cols>
    <col min="1" max="1" width="2" style="487" customWidth="1"/>
    <col min="2" max="2" width="3.875" style="487" customWidth="1"/>
    <col min="3" max="19" width="9.625" style="487" customWidth="1"/>
    <col min="20" max="20" width="11.125" style="487" customWidth="1"/>
    <col min="21" max="21" width="2.5" style="487" customWidth="1"/>
    <col min="22" max="16384" width="8.875" style="487"/>
  </cols>
  <sheetData>
    <row r="2" spans="2:21" ht="14.25">
      <c r="B2" s="582"/>
      <c r="C2" s="584"/>
      <c r="D2" s="584"/>
      <c r="E2" s="621"/>
      <c r="F2" s="584"/>
      <c r="G2" s="584"/>
      <c r="H2" s="584"/>
      <c r="I2" s="667"/>
      <c r="J2" s="667"/>
      <c r="K2" s="667"/>
      <c r="L2" s="667"/>
      <c r="M2" s="667"/>
      <c r="N2" s="667"/>
      <c r="O2" s="667"/>
      <c r="P2" s="667"/>
      <c r="Q2" s="667"/>
      <c r="R2" s="667"/>
      <c r="S2" s="667"/>
      <c r="T2" s="667"/>
      <c r="U2" s="667"/>
    </row>
    <row r="3" spans="2:21" ht="18.75">
      <c r="B3" s="583" t="s">
        <v>251</v>
      </c>
      <c r="C3" s="583"/>
      <c r="D3" s="583"/>
      <c r="E3" s="583"/>
      <c r="F3" s="583"/>
      <c r="G3" s="583"/>
      <c r="H3" s="583"/>
      <c r="I3" s="583"/>
      <c r="J3" s="583"/>
      <c r="K3" s="583"/>
      <c r="L3" s="583"/>
      <c r="M3" s="583"/>
      <c r="N3" s="583"/>
      <c r="O3" s="583"/>
      <c r="P3" s="583"/>
      <c r="Q3" s="583"/>
      <c r="R3" s="583"/>
      <c r="S3" s="583"/>
      <c r="T3" s="583"/>
      <c r="U3" s="583"/>
    </row>
    <row r="4" spans="2:21" ht="9.75" customHeight="1">
      <c r="B4" s="582"/>
      <c r="C4" s="585"/>
      <c r="D4" s="585"/>
      <c r="E4" s="585"/>
      <c r="F4" s="585"/>
      <c r="G4" s="585"/>
      <c r="H4" s="585"/>
      <c r="I4" s="585"/>
      <c r="J4" s="585"/>
      <c r="K4" s="585"/>
      <c r="L4" s="585"/>
      <c r="M4" s="585"/>
      <c r="N4" s="585"/>
      <c r="O4" s="585"/>
      <c r="P4" s="585"/>
      <c r="Q4" s="585"/>
      <c r="R4" s="585"/>
      <c r="S4" s="585"/>
      <c r="T4" s="667"/>
      <c r="U4" s="585"/>
    </row>
    <row r="5" spans="2:21" ht="13.5">
      <c r="B5" s="582"/>
      <c r="C5" s="586" t="s">
        <v>255</v>
      </c>
      <c r="D5" s="586"/>
      <c r="E5" s="586"/>
      <c r="F5" s="586"/>
      <c r="G5" s="586"/>
      <c r="H5" s="586"/>
      <c r="I5" s="586"/>
      <c r="J5" s="586"/>
      <c r="K5" s="586"/>
      <c r="L5" s="586"/>
      <c r="M5" s="586"/>
      <c r="N5" s="586"/>
      <c r="O5" s="586"/>
      <c r="P5" s="586"/>
      <c r="Q5" s="586"/>
      <c r="R5" s="586"/>
      <c r="S5" s="586"/>
      <c r="T5" s="586"/>
      <c r="U5" s="709"/>
    </row>
    <row r="6" spans="2:21" ht="6.75" customHeight="1">
      <c r="B6" s="582"/>
      <c r="C6" s="582"/>
      <c r="D6" s="582"/>
      <c r="E6" s="582"/>
      <c r="F6" s="582"/>
      <c r="G6" s="582"/>
      <c r="H6" s="582"/>
      <c r="I6" s="582"/>
      <c r="J6" s="582"/>
      <c r="K6" s="582"/>
      <c r="L6" s="667"/>
      <c r="M6" s="667"/>
      <c r="N6" s="667"/>
      <c r="O6" s="667"/>
      <c r="P6" s="582"/>
      <c r="Q6" s="582"/>
      <c r="R6" s="695"/>
      <c r="S6" s="695"/>
      <c r="T6" s="695"/>
      <c r="U6" s="582"/>
    </row>
    <row r="7" spans="2:21" ht="14.25">
      <c r="B7" s="582"/>
      <c r="C7" s="587" t="s">
        <v>211</v>
      </c>
      <c r="D7" s="603"/>
      <c r="E7" s="603"/>
      <c r="F7" s="603"/>
      <c r="G7" s="603"/>
      <c r="H7" s="603"/>
      <c r="I7" s="603"/>
      <c r="J7" s="603"/>
      <c r="K7" s="603"/>
      <c r="L7" s="603"/>
      <c r="M7" s="603"/>
      <c r="N7" s="4"/>
      <c r="O7" s="4"/>
      <c r="P7" s="4"/>
      <c r="Q7" s="4"/>
      <c r="R7" s="4"/>
      <c r="S7" s="4"/>
      <c r="T7" s="582"/>
      <c r="U7" s="710"/>
    </row>
    <row r="8" spans="2:21" ht="13.5">
      <c r="B8" s="582"/>
      <c r="C8" s="588"/>
      <c r="D8" s="604"/>
      <c r="E8" s="622"/>
      <c r="F8" s="634"/>
      <c r="G8" s="645" t="s">
        <v>226</v>
      </c>
      <c r="H8" s="656"/>
      <c r="I8" s="668"/>
      <c r="J8" s="668"/>
      <c r="K8" s="676" t="s">
        <v>245</v>
      </c>
      <c r="L8" s="679"/>
      <c r="M8" s="668" t="s">
        <v>3</v>
      </c>
      <c r="N8" s="668"/>
      <c r="O8" s="668"/>
      <c r="P8" s="685"/>
      <c r="Q8" s="691">
        <f>L8+1</f>
        <v>1</v>
      </c>
      <c r="R8" s="696"/>
      <c r="S8" s="698"/>
      <c r="T8" s="701" t="s">
        <v>257</v>
      </c>
      <c r="U8" s="710"/>
    </row>
    <row r="9" spans="2:21" ht="13.5">
      <c r="B9" s="582"/>
      <c r="C9" s="589"/>
      <c r="D9" s="605"/>
      <c r="E9" s="623"/>
      <c r="F9" s="635"/>
      <c r="G9" s="646"/>
      <c r="H9" s="614" t="s">
        <v>259</v>
      </c>
      <c r="I9" s="669" t="s">
        <v>181</v>
      </c>
      <c r="J9" s="614" t="s">
        <v>108</v>
      </c>
      <c r="K9" s="669" t="s">
        <v>261</v>
      </c>
      <c r="L9" s="669" t="s">
        <v>32</v>
      </c>
      <c r="M9" s="682" t="s">
        <v>74</v>
      </c>
      <c r="N9" s="614" t="s">
        <v>262</v>
      </c>
      <c r="O9" s="669" t="s">
        <v>263</v>
      </c>
      <c r="P9" s="669" t="s">
        <v>264</v>
      </c>
      <c r="Q9" s="614" t="s">
        <v>268</v>
      </c>
      <c r="R9" s="669" t="s">
        <v>193</v>
      </c>
      <c r="S9" s="669" t="s">
        <v>271</v>
      </c>
      <c r="T9" s="702"/>
      <c r="U9" s="710"/>
    </row>
    <row r="10" spans="2:21" ht="28.9" customHeight="1">
      <c r="B10" s="582"/>
      <c r="C10" s="590" t="s">
        <v>273</v>
      </c>
      <c r="D10" s="606" t="s">
        <v>274</v>
      </c>
      <c r="E10" s="624"/>
      <c r="F10" s="636"/>
      <c r="G10" s="647">
        <v>0.5</v>
      </c>
      <c r="H10" s="657"/>
      <c r="I10" s="670"/>
      <c r="J10" s="670"/>
      <c r="K10" s="670"/>
      <c r="L10" s="670"/>
      <c r="M10" s="670"/>
      <c r="N10" s="670"/>
      <c r="O10" s="670"/>
      <c r="P10" s="670"/>
      <c r="Q10" s="670"/>
      <c r="R10" s="670"/>
      <c r="S10" s="670"/>
      <c r="T10" s="703"/>
      <c r="U10" s="667"/>
    </row>
    <row r="11" spans="2:21" ht="28.9" customHeight="1">
      <c r="B11" s="582"/>
      <c r="C11" s="591"/>
      <c r="D11" s="607" t="s">
        <v>277</v>
      </c>
      <c r="E11" s="625"/>
      <c r="F11" s="637"/>
      <c r="G11" s="648">
        <v>0.75</v>
      </c>
      <c r="H11" s="658"/>
      <c r="I11" s="671"/>
      <c r="J11" s="671"/>
      <c r="K11" s="671"/>
      <c r="L11" s="671"/>
      <c r="M11" s="671"/>
      <c r="N11" s="671"/>
      <c r="O11" s="671"/>
      <c r="P11" s="671"/>
      <c r="Q11" s="671"/>
      <c r="R11" s="671"/>
      <c r="S11" s="671"/>
      <c r="T11" s="703"/>
      <c r="U11" s="667"/>
    </row>
    <row r="12" spans="2:21" ht="28.9" customHeight="1">
      <c r="B12" s="582"/>
      <c r="C12" s="592"/>
      <c r="D12" s="608" t="s">
        <v>279</v>
      </c>
      <c r="E12" s="626"/>
      <c r="F12" s="638"/>
      <c r="G12" s="649">
        <v>1</v>
      </c>
      <c r="H12" s="659"/>
      <c r="I12" s="672"/>
      <c r="J12" s="672"/>
      <c r="K12" s="672"/>
      <c r="L12" s="672"/>
      <c r="M12" s="672"/>
      <c r="N12" s="672"/>
      <c r="O12" s="672"/>
      <c r="P12" s="672"/>
      <c r="Q12" s="672"/>
      <c r="R12" s="672"/>
      <c r="S12" s="672"/>
      <c r="T12" s="703"/>
      <c r="U12" s="667"/>
    </row>
    <row r="13" spans="2:21" ht="31.15" customHeight="1">
      <c r="B13" s="582"/>
      <c r="C13" s="590" t="s">
        <v>281</v>
      </c>
      <c r="D13" s="609" t="s">
        <v>218</v>
      </c>
      <c r="E13" s="627" t="s">
        <v>191</v>
      </c>
      <c r="F13" s="639"/>
      <c r="G13" s="650">
        <v>0.5</v>
      </c>
      <c r="H13" s="660"/>
      <c r="I13" s="673"/>
      <c r="J13" s="660"/>
      <c r="K13" s="673"/>
      <c r="L13" s="673"/>
      <c r="M13" s="683"/>
      <c r="N13" s="660"/>
      <c r="O13" s="673"/>
      <c r="P13" s="686"/>
      <c r="Q13" s="660"/>
      <c r="R13" s="673"/>
      <c r="S13" s="673"/>
      <c r="T13" s="703"/>
      <c r="U13" s="667"/>
    </row>
    <row r="14" spans="2:21" ht="31.15" customHeight="1">
      <c r="B14" s="582"/>
      <c r="C14" s="591"/>
      <c r="D14" s="610"/>
      <c r="E14" s="628" t="s">
        <v>277</v>
      </c>
      <c r="F14" s="640"/>
      <c r="G14" s="651">
        <v>0.75</v>
      </c>
      <c r="H14" s="661"/>
      <c r="I14" s="671"/>
      <c r="J14" s="661"/>
      <c r="K14" s="671"/>
      <c r="L14" s="671"/>
      <c r="M14" s="658"/>
      <c r="N14" s="661"/>
      <c r="O14" s="671"/>
      <c r="P14" s="671"/>
      <c r="Q14" s="661"/>
      <c r="R14" s="671"/>
      <c r="S14" s="671"/>
      <c r="T14" s="703"/>
      <c r="U14" s="667"/>
    </row>
    <row r="15" spans="2:21" ht="31.15" customHeight="1">
      <c r="B15" s="582"/>
      <c r="C15" s="591"/>
      <c r="D15" s="611"/>
      <c r="E15" s="629" t="s">
        <v>279</v>
      </c>
      <c r="F15" s="641"/>
      <c r="G15" s="652">
        <v>1</v>
      </c>
      <c r="H15" s="662"/>
      <c r="I15" s="672"/>
      <c r="J15" s="662"/>
      <c r="K15" s="672"/>
      <c r="L15" s="672"/>
      <c r="M15" s="659"/>
      <c r="N15" s="662"/>
      <c r="O15" s="672"/>
      <c r="P15" s="672"/>
      <c r="Q15" s="662"/>
      <c r="R15" s="672"/>
      <c r="S15" s="672"/>
      <c r="T15" s="703"/>
      <c r="U15" s="667"/>
    </row>
    <row r="16" spans="2:21" ht="18" customHeight="1">
      <c r="B16" s="582"/>
      <c r="C16" s="592"/>
      <c r="D16" s="612" t="s">
        <v>286</v>
      </c>
      <c r="E16" s="630" t="s">
        <v>289</v>
      </c>
      <c r="F16" s="642"/>
      <c r="G16" s="653">
        <v>1</v>
      </c>
      <c r="H16" s="660"/>
      <c r="I16" s="673"/>
      <c r="J16" s="660"/>
      <c r="K16" s="673"/>
      <c r="L16" s="673"/>
      <c r="M16" s="683"/>
      <c r="N16" s="660"/>
      <c r="O16" s="673"/>
      <c r="P16" s="673"/>
      <c r="Q16" s="660"/>
      <c r="R16" s="673"/>
      <c r="S16" s="673"/>
      <c r="T16" s="703"/>
      <c r="U16" s="667"/>
    </row>
    <row r="17" spans="2:21" ht="14.25">
      <c r="B17" s="582"/>
      <c r="C17" s="593"/>
      <c r="D17" s="613"/>
      <c r="E17" s="631"/>
      <c r="F17" s="631"/>
      <c r="G17" s="654"/>
      <c r="H17" s="663"/>
      <c r="I17" s="674"/>
      <c r="J17" s="674"/>
      <c r="K17" s="674"/>
      <c r="L17" s="674"/>
      <c r="M17" s="674"/>
      <c r="N17" s="674"/>
      <c r="O17" s="674"/>
      <c r="P17" s="674"/>
      <c r="Q17" s="674"/>
      <c r="R17" s="674"/>
      <c r="S17" s="674"/>
      <c r="T17" s="704"/>
      <c r="U17" s="667"/>
    </row>
    <row r="18" spans="2:21" ht="14.25">
      <c r="B18" s="582"/>
      <c r="C18" s="594"/>
      <c r="D18" s="614" t="s">
        <v>291</v>
      </c>
      <c r="E18" s="614"/>
      <c r="F18" s="614"/>
      <c r="G18" s="655"/>
      <c r="H18" s="664">
        <f t="shared" ref="H18:S18" si="0">$G$10*H10+$G$11*H11+$G$12*H12+$G$13*H13+$G$14*H14+$G$15*H15+$G$16*H16</f>
        <v>0</v>
      </c>
      <c r="I18" s="664">
        <f t="shared" si="0"/>
        <v>0</v>
      </c>
      <c r="J18" s="664">
        <f t="shared" si="0"/>
        <v>0</v>
      </c>
      <c r="K18" s="664">
        <f t="shared" si="0"/>
        <v>0</v>
      </c>
      <c r="L18" s="664">
        <f t="shared" si="0"/>
        <v>0</v>
      </c>
      <c r="M18" s="664">
        <f t="shared" si="0"/>
        <v>0</v>
      </c>
      <c r="N18" s="664">
        <f t="shared" si="0"/>
        <v>0</v>
      </c>
      <c r="O18" s="664">
        <f t="shared" si="0"/>
        <v>0</v>
      </c>
      <c r="P18" s="664">
        <f t="shared" si="0"/>
        <v>0</v>
      </c>
      <c r="Q18" s="664">
        <f t="shared" si="0"/>
        <v>0</v>
      </c>
      <c r="R18" s="664">
        <f t="shared" si="0"/>
        <v>0</v>
      </c>
      <c r="S18" s="664">
        <f t="shared" si="0"/>
        <v>0</v>
      </c>
      <c r="T18" s="703"/>
      <c r="U18" s="667"/>
    </row>
    <row r="19" spans="2:21" ht="14.25">
      <c r="B19" s="582"/>
      <c r="C19" s="595" t="s">
        <v>293</v>
      </c>
      <c r="D19" s="615"/>
      <c r="E19" s="615"/>
      <c r="F19" s="643"/>
      <c r="G19" s="650">
        <v>0.8571428571428571</v>
      </c>
      <c r="H19" s="665"/>
      <c r="I19" s="665"/>
      <c r="J19" s="665"/>
      <c r="K19" s="665"/>
      <c r="L19" s="665"/>
      <c r="M19" s="665"/>
      <c r="N19" s="665"/>
      <c r="O19" s="665"/>
      <c r="P19" s="665"/>
      <c r="Q19" s="665"/>
      <c r="R19" s="665"/>
      <c r="S19" s="665"/>
      <c r="T19" s="705"/>
      <c r="U19" s="667"/>
    </row>
    <row r="20" spans="2:21" ht="13.5">
      <c r="B20" s="582"/>
      <c r="C20" s="594"/>
      <c r="D20" s="614" t="s">
        <v>294</v>
      </c>
      <c r="E20" s="614"/>
      <c r="F20" s="614"/>
      <c r="G20" s="655"/>
      <c r="H20" s="664">
        <f t="shared" ref="H20:S20" si="1">IF(H19="",H18,ROUND(H18*6/7,2))</f>
        <v>0</v>
      </c>
      <c r="I20" s="664">
        <f t="shared" si="1"/>
        <v>0</v>
      </c>
      <c r="J20" s="664">
        <f t="shared" si="1"/>
        <v>0</v>
      </c>
      <c r="K20" s="664">
        <f t="shared" si="1"/>
        <v>0</v>
      </c>
      <c r="L20" s="664">
        <f t="shared" si="1"/>
        <v>0</v>
      </c>
      <c r="M20" s="664">
        <f t="shared" si="1"/>
        <v>0</v>
      </c>
      <c r="N20" s="664">
        <f t="shared" si="1"/>
        <v>0</v>
      </c>
      <c r="O20" s="664">
        <f t="shared" si="1"/>
        <v>0</v>
      </c>
      <c r="P20" s="664">
        <f t="shared" si="1"/>
        <v>0</v>
      </c>
      <c r="Q20" s="664">
        <f t="shared" si="1"/>
        <v>0</v>
      </c>
      <c r="R20" s="664">
        <f t="shared" si="1"/>
        <v>0</v>
      </c>
      <c r="S20" s="664">
        <f t="shared" si="1"/>
        <v>0</v>
      </c>
      <c r="T20" s="706">
        <f>SUM(H20:R20)</f>
        <v>0</v>
      </c>
      <c r="U20" s="711" t="s">
        <v>296</v>
      </c>
    </row>
    <row r="21" spans="2:21" ht="50.25" customHeight="1">
      <c r="B21" s="582"/>
      <c r="C21" s="596" t="s">
        <v>298</v>
      </c>
      <c r="D21" s="616"/>
      <c r="E21" s="616"/>
      <c r="F21" s="616"/>
      <c r="G21" s="616"/>
      <c r="H21" s="616"/>
      <c r="I21" s="616"/>
      <c r="J21" s="616"/>
      <c r="K21" s="616"/>
      <c r="L21" s="616"/>
      <c r="M21" s="616"/>
      <c r="N21" s="616"/>
      <c r="O21" s="616"/>
      <c r="P21" s="687"/>
      <c r="Q21" s="692" t="s">
        <v>299</v>
      </c>
      <c r="R21" s="692"/>
      <c r="S21" s="699"/>
      <c r="T21" s="707">
        <f>COUNTIF(H20:R20,"&gt;0")</f>
        <v>0</v>
      </c>
      <c r="U21" s="712" t="s">
        <v>98</v>
      </c>
    </row>
    <row r="22" spans="2:21" ht="50.25" customHeight="1">
      <c r="B22" s="582"/>
      <c r="C22" s="597"/>
      <c r="D22" s="617"/>
      <c r="E22" s="617"/>
      <c r="F22" s="617"/>
      <c r="G22" s="617"/>
      <c r="H22" s="617"/>
      <c r="I22" s="617"/>
      <c r="J22" s="617"/>
      <c r="K22" s="617"/>
      <c r="L22" s="617"/>
      <c r="M22" s="617"/>
      <c r="N22" s="617"/>
      <c r="O22" s="617"/>
      <c r="P22" s="688"/>
      <c r="Q22" s="693" t="s">
        <v>300</v>
      </c>
      <c r="R22" s="693"/>
      <c r="S22" s="700"/>
      <c r="T22" s="708" t="str">
        <f>IF(T21&lt;1,"",T20/T21)</f>
        <v/>
      </c>
      <c r="U22" s="713" t="s">
        <v>303</v>
      </c>
    </row>
    <row r="23" spans="2:21" ht="151.9" customHeight="1">
      <c r="B23" s="582"/>
      <c r="C23" s="598"/>
      <c r="D23" s="618"/>
      <c r="E23" s="618"/>
      <c r="F23" s="618"/>
      <c r="G23" s="618"/>
      <c r="H23" s="618"/>
      <c r="I23" s="618"/>
      <c r="J23" s="618"/>
      <c r="K23" s="618"/>
      <c r="L23" s="618"/>
      <c r="M23" s="618"/>
      <c r="N23" s="618"/>
      <c r="O23" s="618"/>
      <c r="P23" s="689"/>
      <c r="Q23" s="694" t="s">
        <v>304</v>
      </c>
      <c r="R23" s="697"/>
      <c r="S23" s="697"/>
      <c r="T23" s="697"/>
      <c r="U23" s="667"/>
    </row>
    <row r="24" spans="2:21" ht="7.5" customHeight="1">
      <c r="B24" s="582"/>
      <c r="C24" s="599"/>
      <c r="D24" s="599"/>
      <c r="E24" s="599"/>
      <c r="F24" s="599"/>
      <c r="G24" s="599"/>
      <c r="H24" s="599"/>
      <c r="I24" s="599"/>
      <c r="J24" s="599"/>
      <c r="K24" s="599"/>
      <c r="L24" s="599"/>
      <c r="M24" s="599"/>
      <c r="N24" s="599"/>
      <c r="O24" s="599"/>
      <c r="P24" s="690"/>
      <c r="Q24" s="582"/>
      <c r="R24" s="582"/>
      <c r="S24" s="582"/>
      <c r="T24" s="582"/>
      <c r="U24" s="582"/>
    </row>
    <row r="25" spans="2:21" ht="14.85" customHeight="1">
      <c r="B25" s="582"/>
      <c r="C25" s="600" t="s">
        <v>200</v>
      </c>
      <c r="D25" s="600"/>
      <c r="E25" s="600"/>
      <c r="F25" s="600"/>
      <c r="G25" s="600"/>
      <c r="H25" s="600"/>
      <c r="I25" s="600"/>
      <c r="J25" s="600"/>
      <c r="K25" s="600"/>
      <c r="L25" s="600"/>
      <c r="M25" s="600"/>
      <c r="N25" s="600"/>
      <c r="O25" s="600"/>
      <c r="P25" s="600"/>
      <c r="Q25" s="600"/>
      <c r="R25" s="600"/>
      <c r="S25" s="600"/>
      <c r="T25" s="600"/>
      <c r="U25" s="582"/>
    </row>
    <row r="26" spans="2:21" ht="14.25">
      <c r="B26" s="582"/>
      <c r="C26" s="600"/>
      <c r="D26" s="600"/>
      <c r="E26" s="600"/>
      <c r="F26" s="600"/>
      <c r="G26" s="600"/>
      <c r="H26" s="600"/>
      <c r="I26" s="600"/>
      <c r="J26" s="600"/>
      <c r="K26" s="600"/>
      <c r="L26" s="600"/>
      <c r="M26" s="600"/>
      <c r="N26" s="600"/>
      <c r="O26" s="600"/>
      <c r="P26" s="600"/>
      <c r="Q26" s="600"/>
      <c r="R26" s="600"/>
      <c r="S26" s="600"/>
      <c r="T26" s="600"/>
      <c r="U26" s="582"/>
    </row>
    <row r="27" spans="2:21" ht="13.5">
      <c r="B27" s="582"/>
      <c r="C27" s="601" t="s">
        <v>307</v>
      </c>
      <c r="D27" s="619"/>
      <c r="E27" s="632"/>
      <c r="F27" s="632"/>
      <c r="G27" s="632"/>
      <c r="H27" s="666" t="s">
        <v>311</v>
      </c>
      <c r="I27" s="675"/>
      <c r="J27" s="632"/>
      <c r="K27" s="677" t="s">
        <v>312</v>
      </c>
      <c r="L27" s="680"/>
      <c r="M27" s="582"/>
      <c r="N27" s="632"/>
      <c r="O27" s="632"/>
      <c r="P27" s="582"/>
      <c r="Q27" s="582"/>
      <c r="R27" s="582"/>
      <c r="S27" s="582"/>
      <c r="T27" s="582"/>
      <c r="U27" s="582"/>
    </row>
    <row r="28" spans="2:21" ht="12" customHeight="1">
      <c r="B28" s="582"/>
      <c r="C28" s="602"/>
      <c r="D28" s="620"/>
      <c r="E28" s="633" t="s">
        <v>314</v>
      </c>
      <c r="F28" s="644">
        <v>0.9</v>
      </c>
      <c r="G28" s="633" t="s">
        <v>314</v>
      </c>
      <c r="H28" s="602"/>
      <c r="I28" s="620"/>
      <c r="J28" s="633" t="s">
        <v>315</v>
      </c>
      <c r="K28" s="678">
        <f>C28*F28*H28</f>
        <v>0</v>
      </c>
      <c r="L28" s="681"/>
      <c r="M28" s="684" t="s">
        <v>318</v>
      </c>
      <c r="N28" s="632"/>
      <c r="O28" s="632"/>
      <c r="P28" s="582"/>
      <c r="Q28" s="582"/>
      <c r="R28" s="582"/>
      <c r="S28" s="582"/>
      <c r="T28" s="582"/>
      <c r="U28" s="582"/>
    </row>
    <row r="29" spans="2:21" ht="10.15" customHeight="1">
      <c r="B29" s="582"/>
      <c r="C29" s="343"/>
      <c r="D29" s="343"/>
      <c r="E29" s="343"/>
      <c r="F29" s="343"/>
      <c r="G29" s="343"/>
      <c r="H29" s="343"/>
      <c r="I29" s="343"/>
      <c r="J29" s="343"/>
      <c r="K29" s="343"/>
      <c r="L29" s="343"/>
      <c r="M29" s="343"/>
      <c r="N29" s="343"/>
      <c r="O29" s="343"/>
      <c r="P29" s="343"/>
      <c r="Q29" s="343"/>
      <c r="R29" s="343"/>
      <c r="S29" s="343"/>
      <c r="T29" s="343"/>
      <c r="U29" s="582"/>
    </row>
  </sheetData>
  <mergeCells count="30">
    <mergeCell ref="B3:U3"/>
    <mergeCell ref="C5:T5"/>
    <mergeCell ref="Q8:S8"/>
    <mergeCell ref="D10:F10"/>
    <mergeCell ref="D11:F11"/>
    <mergeCell ref="D12:F12"/>
    <mergeCell ref="E13:F13"/>
    <mergeCell ref="E14:F14"/>
    <mergeCell ref="E15:F15"/>
    <mergeCell ref="E16:F16"/>
    <mergeCell ref="D18:F18"/>
    <mergeCell ref="C19:F19"/>
    <mergeCell ref="D20:F20"/>
    <mergeCell ref="Q21:S21"/>
    <mergeCell ref="Q22:S22"/>
    <mergeCell ref="Q23:T23"/>
    <mergeCell ref="C27:D27"/>
    <mergeCell ref="H27:I27"/>
    <mergeCell ref="K27:L27"/>
    <mergeCell ref="C28:D28"/>
    <mergeCell ref="H28:I28"/>
    <mergeCell ref="K28:L28"/>
    <mergeCell ref="C29:T29"/>
    <mergeCell ref="G8:G9"/>
    <mergeCell ref="T8:T9"/>
    <mergeCell ref="C10:C12"/>
    <mergeCell ref="C13:C16"/>
    <mergeCell ref="D13:D15"/>
    <mergeCell ref="C21:P23"/>
    <mergeCell ref="C25:T26"/>
  </mergeCells>
  <phoneticPr fontId="24"/>
  <dataValidations count="1">
    <dataValidation type="list" allowBlank="1" showDropDown="0" showInputMessage="1" showErrorMessage="0" sqref="H19:S19">
      <formula1>"○, "</formula1>
    </dataValidation>
  </dataValidations>
  <printOptions horizontalCentered="1" verticalCentered="1"/>
  <pageMargins left="0.39370078740157483" right="0.39370078740157483" top="0.59055118110236227" bottom="0.39370078740157483" header="0.27559055118110237" footer="0.43307086614173229"/>
  <pageSetup paperSize="9" scale="76" fitToWidth="1" fitToHeight="1" orientation="landscape" usePrinterDefaults="1" blackAndWhite="1"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2:O41"/>
  <sheetViews>
    <sheetView view="pageBreakPreview" zoomScaleSheetLayoutView="100" workbookViewId="0">
      <selection activeCell="G27" sqref="G27:J27"/>
    </sheetView>
  </sheetViews>
  <sheetFormatPr defaultColWidth="7.25" defaultRowHeight="13.5"/>
  <cols>
    <col min="1" max="1" width="2.25" style="714" customWidth="1"/>
    <col min="2" max="2" width="8" style="714" customWidth="1"/>
    <col min="3" max="3" width="5" style="714" customWidth="1"/>
    <col min="4" max="4" width="8.625" style="714" customWidth="1"/>
    <col min="5" max="5" width="7.375" style="714" customWidth="1"/>
    <col min="6" max="6" width="9.625" style="714" customWidth="1"/>
    <col min="7" max="7" width="8.75" style="714" customWidth="1"/>
    <col min="8" max="8" width="10.875" style="714" customWidth="1"/>
    <col min="9" max="9" width="8.5" style="714" customWidth="1"/>
    <col min="10" max="10" width="25" style="714" customWidth="1"/>
    <col min="11" max="15" width="2.625" style="714" customWidth="1"/>
    <col min="16" max="16384" width="7.25" style="714"/>
  </cols>
  <sheetData>
    <row r="1" spans="2:15" ht="15.4" customHeight="1"/>
    <row r="2" spans="2:15" ht="21.4" customHeight="1">
      <c r="B2" s="715" t="s">
        <v>700</v>
      </c>
      <c r="C2" s="715"/>
      <c r="D2" s="715"/>
      <c r="E2" s="715"/>
      <c r="F2" s="715"/>
      <c r="G2" s="715"/>
      <c r="H2" s="715"/>
      <c r="I2" s="715"/>
      <c r="J2" s="715"/>
    </row>
    <row r="3" spans="2:15" ht="18" customHeight="1">
      <c r="B3" s="716" t="s">
        <v>184</v>
      </c>
      <c r="C3" s="730"/>
      <c r="D3" s="741"/>
      <c r="E3" s="743"/>
      <c r="F3" s="746"/>
      <c r="G3" s="746"/>
      <c r="H3" s="746"/>
      <c r="I3" s="746"/>
      <c r="J3" s="757"/>
    </row>
    <row r="4" spans="2:15" ht="15.4" customHeight="1">
      <c r="B4" s="717" t="s">
        <v>380</v>
      </c>
      <c r="C4" s="731"/>
      <c r="D4" s="742"/>
      <c r="E4" s="742"/>
      <c r="F4" s="742"/>
      <c r="G4" s="742"/>
      <c r="H4" s="754" t="s">
        <v>12</v>
      </c>
      <c r="I4" s="754" t="s">
        <v>381</v>
      </c>
      <c r="J4" s="758"/>
    </row>
    <row r="5" spans="2:15" ht="24" customHeight="1">
      <c r="B5" s="717" t="s">
        <v>287</v>
      </c>
      <c r="C5" s="731"/>
      <c r="D5" s="742"/>
      <c r="E5" s="742"/>
      <c r="F5" s="742"/>
      <c r="G5" s="742"/>
      <c r="H5" s="755"/>
      <c r="I5" s="755"/>
      <c r="J5" s="759"/>
      <c r="O5" s="773"/>
    </row>
    <row r="6" spans="2:15" ht="15.4" customHeight="1">
      <c r="B6" s="718" t="s">
        <v>382</v>
      </c>
      <c r="C6" s="732" t="s">
        <v>384</v>
      </c>
      <c r="D6" s="732"/>
      <c r="E6" s="732"/>
      <c r="F6" s="732"/>
      <c r="G6" s="732"/>
      <c r="H6" s="732"/>
      <c r="I6" s="732"/>
      <c r="J6" s="760"/>
    </row>
    <row r="7" spans="2:15" ht="21.4" customHeight="1">
      <c r="B7" s="719"/>
      <c r="C7" s="733"/>
      <c r="D7" s="733"/>
      <c r="E7" s="733"/>
      <c r="F7" s="733"/>
      <c r="G7" s="733"/>
      <c r="H7" s="733"/>
      <c r="I7" s="733"/>
      <c r="J7" s="761"/>
    </row>
    <row r="8" spans="2:15" ht="21.4" customHeight="1">
      <c r="B8" s="717" t="s">
        <v>13</v>
      </c>
      <c r="C8" s="291"/>
      <c r="D8" s="731"/>
      <c r="E8" s="742"/>
      <c r="F8" s="742"/>
      <c r="G8" s="742"/>
      <c r="H8" s="742"/>
      <c r="I8" s="742"/>
      <c r="J8" s="762"/>
    </row>
    <row r="9" spans="2:15" ht="21.4" customHeight="1">
      <c r="B9" s="717" t="s">
        <v>386</v>
      </c>
      <c r="C9" s="291"/>
      <c r="D9" s="291"/>
      <c r="E9" s="291"/>
      <c r="F9" s="291"/>
      <c r="G9" s="291"/>
      <c r="H9" s="291"/>
      <c r="I9" s="291"/>
      <c r="J9" s="763"/>
    </row>
    <row r="10" spans="2:15" ht="21.4" customHeight="1">
      <c r="B10" s="717" t="s">
        <v>387</v>
      </c>
      <c r="C10" s="291"/>
      <c r="D10" s="291"/>
      <c r="E10" s="291"/>
      <c r="F10" s="747" t="s">
        <v>137</v>
      </c>
      <c r="G10" s="291"/>
      <c r="H10" s="291"/>
      <c r="I10" s="291"/>
      <c r="J10" s="764" t="s">
        <v>388</v>
      </c>
    </row>
    <row r="11" spans="2:15" ht="21.4" customHeight="1">
      <c r="B11" s="720"/>
      <c r="C11" s="734"/>
      <c r="D11" s="734"/>
      <c r="E11" s="734"/>
      <c r="F11" s="748"/>
      <c r="G11" s="751"/>
      <c r="H11" s="751"/>
      <c r="I11" s="751"/>
      <c r="J11" s="765"/>
    </row>
    <row r="12" spans="2:15" ht="21.4" customHeight="1">
      <c r="B12" s="721"/>
      <c r="C12" s="735"/>
      <c r="D12" s="735"/>
      <c r="E12" s="744"/>
      <c r="F12" s="749" t="s">
        <v>389</v>
      </c>
      <c r="G12" s="752"/>
      <c r="H12" s="752"/>
      <c r="I12" s="756"/>
      <c r="J12" s="766" t="s">
        <v>206</v>
      </c>
    </row>
    <row r="13" spans="2:15" ht="21.4" customHeight="1">
      <c r="B13" s="720"/>
      <c r="C13" s="734"/>
      <c r="D13" s="734"/>
      <c r="E13" s="745"/>
      <c r="F13" s="750"/>
      <c r="G13" s="753"/>
      <c r="H13" s="753"/>
      <c r="I13" s="753"/>
      <c r="J13" s="767"/>
    </row>
    <row r="14" spans="2:15" ht="21.4" customHeight="1">
      <c r="B14" s="721"/>
      <c r="C14" s="735"/>
      <c r="D14" s="735"/>
      <c r="E14" s="744"/>
      <c r="F14" s="749" t="s">
        <v>389</v>
      </c>
      <c r="G14" s="752"/>
      <c r="H14" s="752"/>
      <c r="I14" s="756"/>
      <c r="J14" s="766" t="s">
        <v>206</v>
      </c>
    </row>
    <row r="15" spans="2:15" ht="21.4" customHeight="1">
      <c r="B15" s="720"/>
      <c r="C15" s="734"/>
      <c r="D15" s="734"/>
      <c r="E15" s="745"/>
      <c r="F15" s="750"/>
      <c r="G15" s="753"/>
      <c r="H15" s="753"/>
      <c r="I15" s="753"/>
      <c r="J15" s="767"/>
    </row>
    <row r="16" spans="2:15" ht="21.4" customHeight="1">
      <c r="B16" s="721"/>
      <c r="C16" s="735"/>
      <c r="D16" s="735"/>
      <c r="E16" s="744"/>
      <c r="F16" s="749" t="s">
        <v>389</v>
      </c>
      <c r="G16" s="752"/>
      <c r="H16" s="752"/>
      <c r="I16" s="756"/>
      <c r="J16" s="766" t="s">
        <v>206</v>
      </c>
    </row>
    <row r="17" spans="2:10" ht="21.4" customHeight="1">
      <c r="B17" s="720"/>
      <c r="C17" s="734"/>
      <c r="D17" s="734"/>
      <c r="E17" s="745"/>
      <c r="F17" s="750"/>
      <c r="G17" s="753"/>
      <c r="H17" s="753"/>
      <c r="I17" s="753"/>
      <c r="J17" s="767"/>
    </row>
    <row r="18" spans="2:10" ht="21.4" customHeight="1">
      <c r="B18" s="721"/>
      <c r="C18" s="735"/>
      <c r="D18" s="735"/>
      <c r="E18" s="744"/>
      <c r="F18" s="749" t="s">
        <v>389</v>
      </c>
      <c r="G18" s="752"/>
      <c r="H18" s="752"/>
      <c r="I18" s="756"/>
      <c r="J18" s="766" t="s">
        <v>206</v>
      </c>
    </row>
    <row r="19" spans="2:10" ht="21.4" customHeight="1">
      <c r="B19" s="720"/>
      <c r="C19" s="734"/>
      <c r="D19" s="734"/>
      <c r="E19" s="745"/>
      <c r="F19" s="750"/>
      <c r="G19" s="753"/>
      <c r="H19" s="753"/>
      <c r="I19" s="753"/>
      <c r="J19" s="767"/>
    </row>
    <row r="20" spans="2:10" ht="21.4" customHeight="1">
      <c r="B20" s="721"/>
      <c r="C20" s="735"/>
      <c r="D20" s="735"/>
      <c r="E20" s="744"/>
      <c r="F20" s="749" t="s">
        <v>389</v>
      </c>
      <c r="G20" s="752"/>
      <c r="H20" s="752"/>
      <c r="I20" s="756"/>
      <c r="J20" s="766" t="s">
        <v>206</v>
      </c>
    </row>
    <row r="21" spans="2:10" ht="21.4" customHeight="1">
      <c r="B21" s="720"/>
      <c r="C21" s="734"/>
      <c r="D21" s="734"/>
      <c r="E21" s="745"/>
      <c r="F21" s="750"/>
      <c r="G21" s="753"/>
      <c r="H21" s="753"/>
      <c r="I21" s="753"/>
      <c r="J21" s="767"/>
    </row>
    <row r="22" spans="2:10" ht="21.4" customHeight="1">
      <c r="B22" s="721"/>
      <c r="C22" s="735"/>
      <c r="D22" s="735"/>
      <c r="E22" s="744"/>
      <c r="F22" s="749" t="s">
        <v>389</v>
      </c>
      <c r="G22" s="752"/>
      <c r="H22" s="752"/>
      <c r="I22" s="756"/>
      <c r="J22" s="766" t="s">
        <v>206</v>
      </c>
    </row>
    <row r="23" spans="2:10" ht="21.4" customHeight="1">
      <c r="B23" s="720"/>
      <c r="C23" s="734"/>
      <c r="D23" s="734"/>
      <c r="E23" s="745"/>
      <c r="F23" s="750"/>
      <c r="G23" s="753"/>
      <c r="H23" s="753"/>
      <c r="I23" s="753"/>
      <c r="J23" s="767"/>
    </row>
    <row r="24" spans="2:10" ht="21.4" customHeight="1">
      <c r="B24" s="721"/>
      <c r="C24" s="735"/>
      <c r="D24" s="735"/>
      <c r="E24" s="744"/>
      <c r="F24" s="749" t="s">
        <v>389</v>
      </c>
      <c r="G24" s="752"/>
      <c r="H24" s="752"/>
      <c r="I24" s="756"/>
      <c r="J24" s="766" t="s">
        <v>206</v>
      </c>
    </row>
    <row r="25" spans="2:10" ht="21.4" customHeight="1">
      <c r="B25" s="717" t="s">
        <v>383</v>
      </c>
      <c r="C25" s="291"/>
      <c r="D25" s="291"/>
      <c r="E25" s="291"/>
      <c r="F25" s="291"/>
      <c r="G25" s="291"/>
      <c r="H25" s="291"/>
      <c r="I25" s="291"/>
      <c r="J25" s="763"/>
    </row>
    <row r="26" spans="2:10" ht="21.4" customHeight="1">
      <c r="B26" s="722" t="s">
        <v>390</v>
      </c>
      <c r="C26" s="736"/>
      <c r="D26" s="736"/>
      <c r="E26" s="736"/>
      <c r="F26" s="736"/>
      <c r="G26" s="754" t="s">
        <v>392</v>
      </c>
      <c r="H26" s="736"/>
      <c r="I26" s="736"/>
      <c r="J26" s="758"/>
    </row>
    <row r="27" spans="2:10" ht="21.4" customHeight="1">
      <c r="B27" s="723"/>
      <c r="C27" s="737"/>
      <c r="D27" s="737"/>
      <c r="E27" s="737"/>
      <c r="F27" s="737"/>
      <c r="G27" s="737"/>
      <c r="H27" s="737"/>
      <c r="I27" s="737"/>
      <c r="J27" s="768"/>
    </row>
    <row r="28" spans="2:10" ht="21.4" customHeight="1">
      <c r="B28" s="724"/>
      <c r="C28" s="738"/>
      <c r="D28" s="738"/>
      <c r="E28" s="738"/>
      <c r="F28" s="738"/>
      <c r="G28" s="738"/>
      <c r="H28" s="738"/>
      <c r="I28" s="738"/>
      <c r="J28" s="769"/>
    </row>
    <row r="29" spans="2:10" ht="21.4" customHeight="1">
      <c r="B29" s="724"/>
      <c r="C29" s="738"/>
      <c r="D29" s="738"/>
      <c r="E29" s="738"/>
      <c r="F29" s="738"/>
      <c r="G29" s="738"/>
      <c r="H29" s="738"/>
      <c r="I29" s="738"/>
      <c r="J29" s="769"/>
    </row>
    <row r="30" spans="2:10" ht="21.4" customHeight="1">
      <c r="B30" s="724"/>
      <c r="C30" s="738"/>
      <c r="D30" s="738"/>
      <c r="E30" s="738"/>
      <c r="F30" s="738"/>
      <c r="G30" s="738"/>
      <c r="H30" s="738"/>
      <c r="I30" s="738"/>
      <c r="J30" s="769"/>
    </row>
    <row r="31" spans="2:10" ht="21.4" customHeight="1">
      <c r="B31" s="725"/>
      <c r="C31" s="739"/>
      <c r="D31" s="739"/>
      <c r="E31" s="739"/>
      <c r="F31" s="739"/>
      <c r="G31" s="739"/>
      <c r="H31" s="739"/>
      <c r="I31" s="739"/>
      <c r="J31" s="770"/>
    </row>
    <row r="32" spans="2:10" ht="21.4" customHeight="1">
      <c r="B32" s="726" t="s">
        <v>395</v>
      </c>
      <c r="C32" s="714" t="s">
        <v>396</v>
      </c>
      <c r="J32" s="771"/>
    </row>
    <row r="33" spans="2:10" ht="21.4" customHeight="1">
      <c r="B33" s="726"/>
      <c r="J33" s="771"/>
    </row>
    <row r="34" spans="2:10" ht="21.4" customHeight="1">
      <c r="B34" s="726"/>
      <c r="J34" s="771"/>
    </row>
    <row r="35" spans="2:10" ht="21.4" customHeight="1">
      <c r="B35" s="727"/>
      <c r="C35" s="740"/>
      <c r="D35" s="740"/>
      <c r="E35" s="740"/>
      <c r="F35" s="740"/>
      <c r="G35" s="740"/>
      <c r="H35" s="740"/>
      <c r="I35" s="740"/>
      <c r="J35" s="772"/>
    </row>
    <row r="36" spans="2:10" ht="15.95" customHeight="1">
      <c r="B36" s="728" t="s">
        <v>145</v>
      </c>
      <c r="C36" s="714" t="s">
        <v>292</v>
      </c>
    </row>
    <row r="37" spans="2:10" ht="15.95" customHeight="1">
      <c r="B37" s="729">
        <v>2</v>
      </c>
      <c r="C37" s="714" t="s">
        <v>109</v>
      </c>
    </row>
    <row r="38" spans="2:10" ht="7.9" customHeight="1">
      <c r="B38" s="728"/>
    </row>
    <row r="39" spans="2:10" ht="15.95" customHeight="1">
      <c r="B39" s="728"/>
    </row>
    <row r="40" spans="2:10" ht="15.95" customHeight="1">
      <c r="B40" s="728"/>
    </row>
    <row r="41" spans="2:10" ht="15.95" customHeight="1">
      <c r="B41" s="728"/>
    </row>
  </sheetData>
  <mergeCells count="54">
    <mergeCell ref="B2:J2"/>
    <mergeCell ref="E3:J3"/>
    <mergeCell ref="C4:G4"/>
    <mergeCell ref="C5:G5"/>
    <mergeCell ref="C7:J7"/>
    <mergeCell ref="B8:C8"/>
    <mergeCell ref="D8:J8"/>
    <mergeCell ref="B9:J9"/>
    <mergeCell ref="B10:E10"/>
    <mergeCell ref="F10:I10"/>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B21:E21"/>
    <mergeCell ref="F21:I21"/>
    <mergeCell ref="B22:E22"/>
    <mergeCell ref="F22:I22"/>
    <mergeCell ref="B23:E23"/>
    <mergeCell ref="F23:I23"/>
    <mergeCell ref="B24:E24"/>
    <mergeCell ref="F24:I24"/>
    <mergeCell ref="B25:J25"/>
    <mergeCell ref="B26:F26"/>
    <mergeCell ref="G26:J26"/>
    <mergeCell ref="B27:F27"/>
    <mergeCell ref="G27:J27"/>
    <mergeCell ref="B28:F28"/>
    <mergeCell ref="G28:J28"/>
    <mergeCell ref="B29:F29"/>
    <mergeCell ref="G29:J29"/>
    <mergeCell ref="B30:F30"/>
    <mergeCell ref="G30:J30"/>
    <mergeCell ref="B31:F31"/>
    <mergeCell ref="G31:J31"/>
    <mergeCell ref="H4:H5"/>
    <mergeCell ref="I4:J5"/>
    <mergeCell ref="B6:B7"/>
  </mergeCells>
  <phoneticPr fontId="24"/>
  <printOptions horizontalCentered="1" verticalCentered="1"/>
  <pageMargins left="0.39370078740157483" right="0.39370078740157483" top="0.59055118110236227" bottom="0.39370078740157483" header="0.27559055118110237" footer="0.43307086614173229"/>
  <pageSetup paperSize="9" scale="94" fitToWidth="1" fitToHeight="1" orientation="portrait" usePrinterDefaults="1"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B1:Z60"/>
  <sheetViews>
    <sheetView view="pageBreakPreview" zoomScaleSheetLayoutView="100" workbookViewId="0">
      <selection activeCell="F3" sqref="F3:L3"/>
    </sheetView>
  </sheetViews>
  <sheetFormatPr defaultColWidth="7.25" defaultRowHeight="13.5"/>
  <cols>
    <col min="1" max="1" width="1.5" style="774" customWidth="1"/>
    <col min="2" max="2" width="3.75" style="774" customWidth="1"/>
    <col min="3" max="26" width="3.875" style="774" customWidth="1"/>
    <col min="27" max="27" width="1.625" style="774" customWidth="1"/>
    <col min="28" max="29" width="3.75" style="774" customWidth="1"/>
    <col min="30" max="16384" width="7.25" style="774"/>
  </cols>
  <sheetData>
    <row r="1" spans="2:26">
      <c r="Z1" s="785"/>
    </row>
    <row r="2" spans="2:26">
      <c r="Z2" s="785"/>
    </row>
    <row r="3" spans="2:26" ht="23.25" customHeight="1">
      <c r="B3" s="747" t="s">
        <v>123</v>
      </c>
      <c r="C3" s="291"/>
      <c r="D3" s="291"/>
      <c r="E3" s="291"/>
      <c r="F3" s="747"/>
      <c r="G3" s="291"/>
      <c r="H3" s="291"/>
      <c r="I3" s="291"/>
      <c r="J3" s="291"/>
      <c r="K3" s="291"/>
      <c r="L3" s="313"/>
      <c r="N3" s="747" t="s">
        <v>80</v>
      </c>
      <c r="O3" s="291"/>
      <c r="P3" s="291"/>
      <c r="Q3" s="291"/>
      <c r="R3" s="313"/>
      <c r="S3" s="747"/>
      <c r="T3" s="291"/>
      <c r="U3" s="291"/>
      <c r="V3" s="291"/>
      <c r="W3" s="291"/>
      <c r="X3" s="291"/>
      <c r="Y3" s="291"/>
      <c r="Z3" s="313"/>
    </row>
    <row r="6" spans="2:26">
      <c r="B6" s="775" t="s">
        <v>397</v>
      </c>
      <c r="C6" s="775"/>
      <c r="D6" s="775"/>
      <c r="E6" s="775"/>
      <c r="F6" s="775"/>
      <c r="G6" s="775"/>
      <c r="H6" s="775"/>
      <c r="I6" s="775"/>
      <c r="J6" s="775"/>
      <c r="K6" s="775"/>
      <c r="L6" s="775"/>
      <c r="M6" s="775"/>
      <c r="N6" s="775"/>
      <c r="O6" s="775"/>
      <c r="P6" s="775"/>
      <c r="Q6" s="775"/>
      <c r="R6" s="775"/>
      <c r="S6" s="775"/>
      <c r="T6" s="775"/>
      <c r="U6" s="775"/>
      <c r="V6" s="775"/>
      <c r="W6" s="775"/>
      <c r="X6" s="775"/>
      <c r="Y6" s="775"/>
      <c r="Z6" s="775"/>
    </row>
    <row r="8" spans="2:26">
      <c r="B8" s="774" t="s">
        <v>398</v>
      </c>
    </row>
    <row r="9" spans="2:26" ht="7.5" customHeight="1"/>
    <row r="10" spans="2:26" ht="18" customHeight="1">
      <c r="C10" s="776" t="s">
        <v>399</v>
      </c>
      <c r="D10" s="776"/>
      <c r="E10" s="776"/>
      <c r="F10" s="776"/>
      <c r="G10" s="776"/>
      <c r="H10" s="776"/>
      <c r="I10" s="776"/>
      <c r="J10" s="776"/>
      <c r="K10" s="776"/>
      <c r="L10" s="776"/>
      <c r="M10" s="776"/>
      <c r="N10" s="776" t="s">
        <v>275</v>
      </c>
      <c r="O10" s="776"/>
      <c r="P10" s="776"/>
      <c r="Q10" s="776"/>
      <c r="R10" s="776"/>
      <c r="S10" s="747" t="s">
        <v>402</v>
      </c>
      <c r="T10" s="291"/>
      <c r="U10" s="291"/>
      <c r="V10" s="291"/>
      <c r="W10" s="291"/>
      <c r="X10" s="291"/>
      <c r="Y10" s="291"/>
      <c r="Z10" s="313"/>
    </row>
    <row r="11" spans="2:26" ht="18" customHeight="1">
      <c r="C11" s="777" t="s">
        <v>404</v>
      </c>
      <c r="D11" s="777"/>
      <c r="E11" s="777"/>
      <c r="F11" s="777"/>
      <c r="G11" s="777"/>
      <c r="H11" s="777"/>
      <c r="I11" s="777"/>
      <c r="J11" s="777"/>
      <c r="K11" s="777"/>
      <c r="L11" s="777"/>
      <c r="M11" s="777"/>
      <c r="N11" s="776"/>
      <c r="O11" s="776"/>
      <c r="P11" s="776"/>
      <c r="Q11" s="776"/>
      <c r="R11" s="776"/>
      <c r="S11" s="747"/>
      <c r="T11" s="291"/>
      <c r="U11" s="291"/>
      <c r="V11" s="291"/>
      <c r="W11" s="291"/>
      <c r="X11" s="291"/>
      <c r="Y11" s="291"/>
      <c r="Z11" s="313"/>
    </row>
    <row r="12" spans="2:26" ht="18" customHeight="1">
      <c r="C12" s="777" t="s">
        <v>133</v>
      </c>
      <c r="D12" s="777"/>
      <c r="E12" s="777"/>
      <c r="F12" s="777"/>
      <c r="G12" s="777"/>
      <c r="H12" s="777"/>
      <c r="I12" s="777"/>
      <c r="J12" s="777"/>
      <c r="K12" s="777"/>
      <c r="L12" s="777"/>
      <c r="M12" s="777"/>
      <c r="N12" s="776"/>
      <c r="O12" s="776"/>
      <c r="P12" s="776"/>
      <c r="Q12" s="776"/>
      <c r="R12" s="776"/>
      <c r="S12" s="747"/>
      <c r="T12" s="291"/>
      <c r="U12" s="291"/>
      <c r="V12" s="291"/>
      <c r="W12" s="291"/>
      <c r="X12" s="291"/>
      <c r="Y12" s="291"/>
      <c r="Z12" s="313"/>
    </row>
    <row r="13" spans="2:26" ht="18" customHeight="1">
      <c r="C13" s="777" t="s">
        <v>405</v>
      </c>
      <c r="D13" s="777"/>
      <c r="E13" s="777"/>
      <c r="F13" s="777"/>
      <c r="G13" s="777"/>
      <c r="H13" s="777"/>
      <c r="I13" s="777"/>
      <c r="J13" s="777"/>
      <c r="K13" s="777"/>
      <c r="L13" s="777"/>
      <c r="M13" s="777"/>
      <c r="N13" s="776"/>
      <c r="O13" s="776"/>
      <c r="P13" s="776"/>
      <c r="Q13" s="776"/>
      <c r="R13" s="776"/>
      <c r="S13" s="747"/>
      <c r="T13" s="291"/>
      <c r="U13" s="291"/>
      <c r="V13" s="291"/>
      <c r="W13" s="291"/>
      <c r="X13" s="291"/>
      <c r="Y13" s="291"/>
      <c r="Z13" s="313"/>
    </row>
    <row r="14" spans="2:26" ht="18" customHeight="1">
      <c r="C14" s="777" t="s">
        <v>407</v>
      </c>
      <c r="D14" s="777"/>
      <c r="E14" s="777"/>
      <c r="F14" s="777"/>
      <c r="G14" s="777"/>
      <c r="H14" s="777"/>
      <c r="I14" s="777"/>
      <c r="J14" s="777"/>
      <c r="K14" s="777"/>
      <c r="L14" s="777"/>
      <c r="M14" s="777"/>
      <c r="N14" s="776"/>
      <c r="O14" s="776"/>
      <c r="P14" s="776"/>
      <c r="Q14" s="776"/>
      <c r="R14" s="776"/>
      <c r="S14" s="747"/>
      <c r="T14" s="291"/>
      <c r="U14" s="291"/>
      <c r="V14" s="291"/>
      <c r="W14" s="291"/>
      <c r="X14" s="291"/>
      <c r="Y14" s="291"/>
      <c r="Z14" s="313"/>
    </row>
    <row r="15" spans="2:26" ht="18" customHeight="1">
      <c r="C15" s="731" t="s">
        <v>409</v>
      </c>
      <c r="D15" s="742"/>
      <c r="E15" s="742"/>
      <c r="F15" s="742"/>
      <c r="G15" s="742"/>
      <c r="H15" s="742"/>
      <c r="I15" s="742"/>
      <c r="J15" s="742"/>
      <c r="K15" s="742"/>
      <c r="L15" s="742"/>
      <c r="M15" s="784"/>
      <c r="N15" s="747"/>
      <c r="O15" s="291"/>
      <c r="P15" s="291"/>
      <c r="Q15" s="291"/>
      <c r="R15" s="313"/>
      <c r="S15" s="747"/>
      <c r="T15" s="291"/>
      <c r="U15" s="291"/>
      <c r="V15" s="291"/>
      <c r="W15" s="291"/>
      <c r="X15" s="291"/>
      <c r="Y15" s="291"/>
      <c r="Z15" s="313"/>
    </row>
    <row r="16" spans="2:26" ht="18" customHeight="1">
      <c r="C16" s="777" t="s">
        <v>182</v>
      </c>
      <c r="D16" s="777"/>
      <c r="E16" s="777"/>
      <c r="F16" s="777"/>
      <c r="G16" s="777"/>
      <c r="H16" s="777"/>
      <c r="I16" s="777"/>
      <c r="J16" s="777"/>
      <c r="K16" s="777"/>
      <c r="L16" s="777"/>
      <c r="M16" s="777"/>
      <c r="N16" s="747"/>
      <c r="O16" s="291"/>
      <c r="P16" s="291"/>
      <c r="Q16" s="291"/>
      <c r="R16" s="313"/>
      <c r="S16" s="747"/>
      <c r="T16" s="291"/>
      <c r="U16" s="291"/>
      <c r="V16" s="291"/>
      <c r="W16" s="291"/>
      <c r="X16" s="291"/>
      <c r="Y16" s="291"/>
      <c r="Z16" s="313"/>
    </row>
    <row r="17" spans="3:26" ht="18" customHeight="1">
      <c r="C17" s="777" t="s">
        <v>415</v>
      </c>
      <c r="D17" s="777"/>
      <c r="E17" s="777"/>
      <c r="F17" s="777"/>
      <c r="G17" s="777"/>
      <c r="H17" s="777"/>
      <c r="I17" s="777"/>
      <c r="J17" s="777"/>
      <c r="K17" s="777"/>
      <c r="L17" s="777"/>
      <c r="M17" s="777"/>
      <c r="N17" s="776"/>
      <c r="O17" s="776"/>
      <c r="P17" s="776"/>
      <c r="Q17" s="776"/>
      <c r="R17" s="776"/>
      <c r="S17" s="747"/>
      <c r="T17" s="291"/>
      <c r="U17" s="291"/>
      <c r="V17" s="291"/>
      <c r="W17" s="291"/>
      <c r="X17" s="291"/>
      <c r="Y17" s="291"/>
      <c r="Z17" s="313"/>
    </row>
    <row r="18" spans="3:26" ht="18" customHeight="1">
      <c r="C18" s="777" t="s">
        <v>209</v>
      </c>
      <c r="D18" s="777"/>
      <c r="E18" s="777"/>
      <c r="F18" s="777"/>
      <c r="G18" s="777"/>
      <c r="H18" s="777"/>
      <c r="I18" s="777"/>
      <c r="J18" s="777"/>
      <c r="K18" s="777"/>
      <c r="L18" s="777"/>
      <c r="M18" s="777"/>
      <c r="N18" s="747"/>
      <c r="O18" s="291"/>
      <c r="P18" s="291"/>
      <c r="Q18" s="291"/>
      <c r="R18" s="313"/>
      <c r="S18" s="747"/>
      <c r="T18" s="291"/>
      <c r="U18" s="291"/>
      <c r="V18" s="291"/>
      <c r="W18" s="291"/>
      <c r="X18" s="291"/>
      <c r="Y18" s="291"/>
      <c r="Z18" s="313"/>
    </row>
    <row r="19" spans="3:26" ht="18" customHeight="1">
      <c r="C19" s="777" t="s">
        <v>418</v>
      </c>
      <c r="D19" s="777"/>
      <c r="E19" s="777"/>
      <c r="F19" s="777"/>
      <c r="G19" s="777"/>
      <c r="H19" s="777"/>
      <c r="I19" s="777"/>
      <c r="J19" s="777"/>
      <c r="K19" s="777"/>
      <c r="L19" s="777"/>
      <c r="M19" s="777"/>
      <c r="N19" s="776"/>
      <c r="O19" s="776"/>
      <c r="P19" s="776"/>
      <c r="Q19" s="776"/>
      <c r="R19" s="776"/>
      <c r="S19" s="747"/>
      <c r="T19" s="291"/>
      <c r="U19" s="291"/>
      <c r="V19" s="291"/>
      <c r="W19" s="291"/>
      <c r="X19" s="291"/>
      <c r="Y19" s="291"/>
      <c r="Z19" s="313"/>
    </row>
    <row r="20" spans="3:26" ht="18" customHeight="1">
      <c r="C20" s="777" t="s">
        <v>420</v>
      </c>
      <c r="D20" s="777"/>
      <c r="E20" s="777"/>
      <c r="F20" s="777"/>
      <c r="G20" s="777"/>
      <c r="H20" s="777"/>
      <c r="I20" s="777"/>
      <c r="J20" s="777"/>
      <c r="K20" s="777"/>
      <c r="L20" s="777"/>
      <c r="M20" s="777"/>
      <c r="N20" s="776"/>
      <c r="O20" s="776"/>
      <c r="P20" s="776"/>
      <c r="Q20" s="776"/>
      <c r="R20" s="776"/>
      <c r="S20" s="747"/>
      <c r="T20" s="291"/>
      <c r="U20" s="291"/>
      <c r="V20" s="291"/>
      <c r="W20" s="291"/>
      <c r="X20" s="291"/>
      <c r="Y20" s="291"/>
      <c r="Z20" s="313"/>
    </row>
    <row r="21" spans="3:26" ht="18" customHeight="1">
      <c r="C21" s="777" t="s">
        <v>422</v>
      </c>
      <c r="D21" s="777"/>
      <c r="E21" s="777"/>
      <c r="F21" s="777"/>
      <c r="G21" s="777"/>
      <c r="H21" s="777"/>
      <c r="I21" s="777"/>
      <c r="J21" s="777"/>
      <c r="K21" s="777"/>
      <c r="L21" s="777"/>
      <c r="M21" s="777"/>
      <c r="N21" s="776"/>
      <c r="O21" s="776"/>
      <c r="P21" s="776"/>
      <c r="Q21" s="776"/>
      <c r="R21" s="776"/>
      <c r="S21" s="747"/>
      <c r="T21" s="291"/>
      <c r="U21" s="291"/>
      <c r="V21" s="291"/>
      <c r="W21" s="291"/>
      <c r="X21" s="291"/>
      <c r="Y21" s="291"/>
      <c r="Z21" s="313"/>
    </row>
    <row r="22" spans="3:26" ht="18" customHeight="1">
      <c r="C22" s="777" t="s">
        <v>288</v>
      </c>
      <c r="D22" s="777"/>
      <c r="E22" s="777"/>
      <c r="F22" s="777"/>
      <c r="G22" s="777"/>
      <c r="H22" s="777"/>
      <c r="I22" s="777"/>
      <c r="J22" s="777"/>
      <c r="K22" s="777"/>
      <c r="L22" s="777"/>
      <c r="M22" s="777"/>
      <c r="N22" s="776"/>
      <c r="O22" s="776"/>
      <c r="P22" s="776"/>
      <c r="Q22" s="776"/>
      <c r="R22" s="776"/>
      <c r="S22" s="747"/>
      <c r="T22" s="291"/>
      <c r="U22" s="291"/>
      <c r="V22" s="291"/>
      <c r="W22" s="291"/>
      <c r="X22" s="291"/>
      <c r="Y22" s="291"/>
      <c r="Z22" s="313"/>
    </row>
    <row r="23" spans="3:26" ht="18" customHeight="1">
      <c r="C23" s="777" t="s">
        <v>425</v>
      </c>
      <c r="D23" s="777"/>
      <c r="E23" s="777"/>
      <c r="F23" s="777"/>
      <c r="G23" s="777"/>
      <c r="H23" s="777"/>
      <c r="I23" s="777"/>
      <c r="J23" s="777"/>
      <c r="K23" s="777"/>
      <c r="L23" s="777"/>
      <c r="M23" s="777"/>
      <c r="N23" s="776"/>
      <c r="O23" s="776"/>
      <c r="P23" s="776"/>
      <c r="Q23" s="776"/>
      <c r="R23" s="776"/>
      <c r="S23" s="747"/>
      <c r="T23" s="291"/>
      <c r="U23" s="291"/>
      <c r="V23" s="291"/>
      <c r="W23" s="291"/>
      <c r="X23" s="291"/>
      <c r="Y23" s="291"/>
      <c r="Z23" s="313"/>
    </row>
    <row r="24" spans="3:26" ht="18" customHeight="1">
      <c r="C24" s="777" t="s">
        <v>428</v>
      </c>
      <c r="D24" s="777"/>
      <c r="E24" s="777"/>
      <c r="F24" s="777"/>
      <c r="G24" s="777"/>
      <c r="H24" s="777"/>
      <c r="I24" s="777"/>
      <c r="J24" s="777"/>
      <c r="K24" s="777"/>
      <c r="L24" s="777"/>
      <c r="M24" s="777"/>
      <c r="N24" s="776"/>
      <c r="O24" s="776"/>
      <c r="P24" s="776"/>
      <c r="Q24" s="776"/>
      <c r="R24" s="776"/>
      <c r="S24" s="747"/>
      <c r="T24" s="291"/>
      <c r="U24" s="291"/>
      <c r="V24" s="291"/>
      <c r="W24" s="291"/>
      <c r="X24" s="291"/>
      <c r="Y24" s="291"/>
      <c r="Z24" s="313"/>
    </row>
    <row r="25" spans="3:26" ht="18" customHeight="1">
      <c r="C25" s="777" t="s">
        <v>429</v>
      </c>
      <c r="D25" s="777"/>
      <c r="E25" s="777"/>
      <c r="F25" s="777"/>
      <c r="G25" s="777"/>
      <c r="H25" s="777"/>
      <c r="I25" s="777"/>
      <c r="J25" s="777"/>
      <c r="K25" s="777"/>
      <c r="L25" s="777"/>
      <c r="M25" s="777"/>
      <c r="N25" s="776"/>
      <c r="O25" s="776"/>
      <c r="P25" s="776"/>
      <c r="Q25" s="776"/>
      <c r="R25" s="776"/>
      <c r="S25" s="747"/>
      <c r="T25" s="291"/>
      <c r="U25" s="291"/>
      <c r="V25" s="291"/>
      <c r="W25" s="291"/>
      <c r="X25" s="291"/>
      <c r="Y25" s="291"/>
      <c r="Z25" s="313"/>
    </row>
    <row r="26" spans="3:26" ht="18" customHeight="1">
      <c r="C26" s="731" t="s">
        <v>266</v>
      </c>
      <c r="D26" s="742"/>
      <c r="E26" s="742"/>
      <c r="F26" s="742"/>
      <c r="G26" s="742"/>
      <c r="H26" s="742"/>
      <c r="I26" s="742"/>
      <c r="J26" s="742"/>
      <c r="K26" s="742"/>
      <c r="L26" s="742"/>
      <c r="M26" s="784"/>
      <c r="N26" s="747"/>
      <c r="O26" s="291"/>
      <c r="P26" s="291"/>
      <c r="Q26" s="291"/>
      <c r="R26" s="313"/>
      <c r="S26" s="747"/>
      <c r="T26" s="291"/>
      <c r="U26" s="291"/>
      <c r="V26" s="291"/>
      <c r="W26" s="291"/>
      <c r="X26" s="291"/>
      <c r="Y26" s="291"/>
      <c r="Z26" s="313"/>
    </row>
    <row r="27" spans="3:26" ht="18" customHeight="1">
      <c r="C27" s="777" t="s">
        <v>430</v>
      </c>
      <c r="D27" s="777"/>
      <c r="E27" s="777"/>
      <c r="F27" s="777"/>
      <c r="G27" s="777"/>
      <c r="H27" s="777"/>
      <c r="I27" s="777"/>
      <c r="J27" s="777"/>
      <c r="K27" s="777"/>
      <c r="L27" s="777"/>
      <c r="M27" s="777"/>
      <c r="N27" s="776"/>
      <c r="O27" s="776"/>
      <c r="P27" s="776"/>
      <c r="Q27" s="776"/>
      <c r="R27" s="776"/>
      <c r="S27" s="747"/>
      <c r="T27" s="291"/>
      <c r="U27" s="291"/>
      <c r="V27" s="291"/>
      <c r="W27" s="291"/>
      <c r="X27" s="291"/>
      <c r="Y27" s="291"/>
      <c r="Z27" s="313"/>
    </row>
    <row r="28" spans="3:26" ht="18" customHeight="1">
      <c r="C28" s="777" t="s">
        <v>431</v>
      </c>
      <c r="D28" s="777"/>
      <c r="E28" s="777"/>
      <c r="F28" s="777"/>
      <c r="G28" s="777"/>
      <c r="H28" s="777"/>
      <c r="I28" s="777"/>
      <c r="J28" s="777"/>
      <c r="K28" s="777"/>
      <c r="L28" s="777"/>
      <c r="M28" s="777"/>
      <c r="N28" s="776"/>
      <c r="O28" s="776"/>
      <c r="P28" s="776"/>
      <c r="Q28" s="776"/>
      <c r="R28" s="776"/>
      <c r="S28" s="747"/>
      <c r="T28" s="291"/>
      <c r="U28" s="291"/>
      <c r="V28" s="291"/>
      <c r="W28" s="291"/>
      <c r="X28" s="291"/>
      <c r="Y28" s="291"/>
      <c r="Z28" s="313"/>
    </row>
    <row r="29" spans="3:26" ht="18" customHeight="1">
      <c r="C29" s="777" t="s">
        <v>432</v>
      </c>
      <c r="D29" s="777"/>
      <c r="E29" s="777"/>
      <c r="F29" s="777"/>
      <c r="G29" s="777"/>
      <c r="H29" s="777"/>
      <c r="I29" s="777"/>
      <c r="J29" s="777"/>
      <c r="K29" s="777"/>
      <c r="L29" s="777"/>
      <c r="M29" s="777"/>
      <c r="N29" s="776"/>
      <c r="O29" s="776"/>
      <c r="P29" s="776"/>
      <c r="Q29" s="776"/>
      <c r="R29" s="776"/>
      <c r="S29" s="747"/>
      <c r="T29" s="291"/>
      <c r="U29" s="291"/>
      <c r="V29" s="291"/>
      <c r="W29" s="291"/>
      <c r="X29" s="291"/>
      <c r="Y29" s="291"/>
      <c r="Z29" s="313"/>
    </row>
    <row r="30" spans="3:26" ht="18" customHeight="1">
      <c r="C30" s="777" t="s">
        <v>435</v>
      </c>
      <c r="D30" s="777"/>
      <c r="E30" s="777"/>
      <c r="F30" s="777"/>
      <c r="G30" s="777"/>
      <c r="H30" s="777"/>
      <c r="I30" s="777"/>
      <c r="J30" s="777"/>
      <c r="K30" s="777"/>
      <c r="L30" s="777"/>
      <c r="M30" s="777"/>
      <c r="N30" s="776"/>
      <c r="O30" s="776"/>
      <c r="P30" s="776"/>
      <c r="Q30" s="776"/>
      <c r="R30" s="776"/>
      <c r="S30" s="747"/>
      <c r="T30" s="291"/>
      <c r="U30" s="291"/>
      <c r="V30" s="291"/>
      <c r="W30" s="291"/>
      <c r="X30" s="291"/>
      <c r="Y30" s="291"/>
      <c r="Z30" s="313"/>
    </row>
    <row r="31" spans="3:26" ht="18" customHeight="1">
      <c r="C31" s="777" t="s">
        <v>258</v>
      </c>
      <c r="D31" s="777"/>
      <c r="E31" s="777"/>
      <c r="F31" s="777"/>
      <c r="G31" s="777"/>
      <c r="H31" s="777"/>
      <c r="I31" s="777"/>
      <c r="J31" s="777"/>
      <c r="K31" s="777"/>
      <c r="L31" s="777"/>
      <c r="M31" s="777"/>
      <c r="N31" s="776"/>
      <c r="O31" s="776"/>
      <c r="P31" s="776"/>
      <c r="Q31" s="776"/>
      <c r="R31" s="776"/>
      <c r="S31" s="747"/>
      <c r="T31" s="291"/>
      <c r="U31" s="291"/>
      <c r="V31" s="291"/>
      <c r="W31" s="291"/>
      <c r="X31" s="291"/>
      <c r="Y31" s="291"/>
      <c r="Z31" s="313"/>
    </row>
    <row r="32" spans="3:26" ht="18" customHeight="1">
      <c r="C32" s="777" t="s">
        <v>436</v>
      </c>
      <c r="D32" s="777"/>
      <c r="E32" s="777"/>
      <c r="F32" s="777"/>
      <c r="G32" s="777"/>
      <c r="H32" s="777"/>
      <c r="I32" s="777"/>
      <c r="J32" s="777"/>
      <c r="K32" s="777"/>
      <c r="L32" s="777"/>
      <c r="M32" s="777"/>
      <c r="N32" s="776"/>
      <c r="O32" s="776"/>
      <c r="P32" s="776"/>
      <c r="Q32" s="776"/>
      <c r="R32" s="776"/>
      <c r="S32" s="747"/>
      <c r="T32" s="291"/>
      <c r="U32" s="291"/>
      <c r="V32" s="291"/>
      <c r="W32" s="291"/>
      <c r="X32" s="291"/>
      <c r="Y32" s="291"/>
      <c r="Z32" s="313"/>
    </row>
    <row r="33" spans="2:26" ht="18" customHeight="1">
      <c r="C33" s="777" t="s">
        <v>437</v>
      </c>
      <c r="D33" s="777"/>
      <c r="E33" s="777"/>
      <c r="F33" s="777"/>
      <c r="G33" s="777"/>
      <c r="H33" s="777"/>
      <c r="I33" s="777"/>
      <c r="J33" s="777"/>
      <c r="K33" s="777"/>
      <c r="L33" s="777"/>
      <c r="M33" s="777"/>
      <c r="N33" s="776"/>
      <c r="O33" s="776"/>
      <c r="P33" s="776"/>
      <c r="Q33" s="776"/>
      <c r="R33" s="776"/>
      <c r="S33" s="747"/>
      <c r="T33" s="291"/>
      <c r="U33" s="291"/>
      <c r="V33" s="291"/>
      <c r="W33" s="291"/>
      <c r="X33" s="291"/>
      <c r="Y33" s="291"/>
      <c r="Z33" s="313"/>
    </row>
    <row r="35" spans="2:26" ht="13.5" customHeight="1">
      <c r="C35" s="778" t="s">
        <v>697</v>
      </c>
      <c r="D35" s="781"/>
      <c r="E35" s="781"/>
      <c r="F35" s="781"/>
      <c r="G35" s="781"/>
      <c r="H35" s="781"/>
      <c r="I35" s="781"/>
      <c r="J35" s="781"/>
      <c r="K35" s="781"/>
      <c r="L35" s="781"/>
      <c r="M35" s="781"/>
      <c r="N35" s="781"/>
      <c r="O35" s="781"/>
      <c r="P35" s="781"/>
      <c r="Q35" s="781"/>
      <c r="R35" s="781"/>
      <c r="S35" s="781"/>
      <c r="T35" s="781"/>
      <c r="U35" s="781"/>
      <c r="V35" s="776" t="s">
        <v>438</v>
      </c>
      <c r="W35" s="776"/>
      <c r="X35" s="776"/>
      <c r="Y35" s="776"/>
      <c r="Z35" s="776"/>
    </row>
    <row r="36" spans="2:26">
      <c r="C36" s="779"/>
      <c r="D36" s="782"/>
      <c r="E36" s="782"/>
      <c r="F36" s="782"/>
      <c r="G36" s="782"/>
      <c r="H36" s="782"/>
      <c r="I36" s="782"/>
      <c r="J36" s="782"/>
      <c r="K36" s="782"/>
      <c r="L36" s="782"/>
      <c r="M36" s="782"/>
      <c r="N36" s="782"/>
      <c r="O36" s="782"/>
      <c r="P36" s="782"/>
      <c r="Q36" s="782"/>
      <c r="R36" s="782"/>
      <c r="S36" s="782"/>
      <c r="T36" s="782"/>
      <c r="U36" s="782"/>
      <c r="V36" s="776"/>
      <c r="W36" s="776"/>
      <c r="X36" s="776"/>
      <c r="Y36" s="776"/>
      <c r="Z36" s="776"/>
    </row>
    <row r="37" spans="2:26">
      <c r="C37" s="780"/>
      <c r="D37" s="783"/>
      <c r="E37" s="783"/>
      <c r="F37" s="783"/>
      <c r="G37" s="783"/>
      <c r="H37" s="783"/>
      <c r="I37" s="783"/>
      <c r="J37" s="783"/>
      <c r="K37" s="783"/>
      <c r="L37" s="783"/>
      <c r="M37" s="783"/>
      <c r="N37" s="783"/>
      <c r="O37" s="783"/>
      <c r="P37" s="783"/>
      <c r="Q37" s="783"/>
      <c r="R37" s="783"/>
      <c r="S37" s="783"/>
      <c r="T37" s="783"/>
      <c r="U37" s="783"/>
      <c r="V37" s="776"/>
      <c r="W37" s="776"/>
      <c r="X37" s="776"/>
      <c r="Y37" s="776"/>
      <c r="Z37" s="776"/>
    </row>
    <row r="39" spans="2:26">
      <c r="B39" s="775" t="s">
        <v>441</v>
      </c>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row>
    <row r="41" spans="2:26">
      <c r="B41" s="774" t="s">
        <v>324</v>
      </c>
    </row>
    <row r="42" spans="2:26" ht="7.5" customHeight="1"/>
    <row r="43" spans="2:26" ht="18" customHeight="1">
      <c r="C43" s="776" t="s">
        <v>399</v>
      </c>
      <c r="D43" s="776"/>
      <c r="E43" s="776"/>
      <c r="F43" s="776"/>
      <c r="G43" s="776"/>
      <c r="H43" s="776"/>
      <c r="I43" s="776"/>
      <c r="J43" s="776"/>
      <c r="K43" s="776"/>
      <c r="L43" s="776"/>
      <c r="M43" s="776"/>
      <c r="N43" s="776" t="s">
        <v>275</v>
      </c>
      <c r="O43" s="776"/>
      <c r="P43" s="776"/>
      <c r="Q43" s="776"/>
      <c r="R43" s="776"/>
      <c r="S43" s="747" t="s">
        <v>402</v>
      </c>
      <c r="T43" s="291"/>
      <c r="U43" s="291"/>
      <c r="V43" s="291"/>
      <c r="W43" s="291"/>
      <c r="X43" s="291"/>
      <c r="Y43" s="291"/>
      <c r="Z43" s="313"/>
    </row>
    <row r="44" spans="2:26" ht="18" customHeight="1">
      <c r="C44" s="777" t="s">
        <v>405</v>
      </c>
      <c r="D44" s="777"/>
      <c r="E44" s="777"/>
      <c r="F44" s="777"/>
      <c r="G44" s="777"/>
      <c r="H44" s="777"/>
      <c r="I44" s="777"/>
      <c r="J44" s="777"/>
      <c r="K44" s="777"/>
      <c r="L44" s="777"/>
      <c r="M44" s="777"/>
      <c r="N44" s="776"/>
      <c r="O44" s="776"/>
      <c r="P44" s="776"/>
      <c r="Q44" s="776"/>
      <c r="R44" s="776"/>
      <c r="S44" s="747"/>
      <c r="T44" s="291"/>
      <c r="U44" s="291"/>
      <c r="V44" s="291"/>
      <c r="W44" s="291"/>
      <c r="X44" s="291"/>
      <c r="Y44" s="291"/>
      <c r="Z44" s="313"/>
    </row>
    <row r="45" spans="2:26" ht="18" customHeight="1">
      <c r="C45" s="777" t="s">
        <v>407</v>
      </c>
      <c r="D45" s="777"/>
      <c r="E45" s="777"/>
      <c r="F45" s="777"/>
      <c r="G45" s="777"/>
      <c r="H45" s="777"/>
      <c r="I45" s="777"/>
      <c r="J45" s="777"/>
      <c r="K45" s="777"/>
      <c r="L45" s="777"/>
      <c r="M45" s="777"/>
      <c r="N45" s="776"/>
      <c r="O45" s="776"/>
      <c r="P45" s="776"/>
      <c r="Q45" s="776"/>
      <c r="R45" s="776"/>
      <c r="S45" s="747"/>
      <c r="T45" s="291"/>
      <c r="U45" s="291"/>
      <c r="V45" s="291"/>
      <c r="W45" s="291"/>
      <c r="X45" s="291"/>
      <c r="Y45" s="291"/>
      <c r="Z45" s="313"/>
    </row>
    <row r="46" spans="2:26" ht="18" customHeight="1">
      <c r="C46" s="777" t="s">
        <v>422</v>
      </c>
      <c r="D46" s="777"/>
      <c r="E46" s="777"/>
      <c r="F46" s="777"/>
      <c r="G46" s="777"/>
      <c r="H46" s="777"/>
      <c r="I46" s="777"/>
      <c r="J46" s="777"/>
      <c r="K46" s="777"/>
      <c r="L46" s="777"/>
      <c r="M46" s="777"/>
      <c r="N46" s="776"/>
      <c r="O46" s="776"/>
      <c r="P46" s="776"/>
      <c r="Q46" s="776"/>
      <c r="R46" s="776"/>
      <c r="S46" s="747"/>
      <c r="T46" s="291"/>
      <c r="U46" s="291"/>
      <c r="V46" s="291"/>
      <c r="W46" s="291"/>
      <c r="X46" s="291"/>
      <c r="Y46" s="291"/>
      <c r="Z46" s="313"/>
    </row>
    <row r="47" spans="2:26" ht="18" customHeight="1">
      <c r="C47" s="777" t="s">
        <v>425</v>
      </c>
      <c r="D47" s="777"/>
      <c r="E47" s="777"/>
      <c r="F47" s="777"/>
      <c r="G47" s="777"/>
      <c r="H47" s="777"/>
      <c r="I47" s="777"/>
      <c r="J47" s="777"/>
      <c r="K47" s="777"/>
      <c r="L47" s="777"/>
      <c r="M47" s="777"/>
      <c r="N47" s="776"/>
      <c r="O47" s="776"/>
      <c r="P47" s="776"/>
      <c r="Q47" s="776"/>
      <c r="R47" s="776"/>
      <c r="S47" s="747"/>
      <c r="T47" s="291"/>
      <c r="U47" s="291"/>
      <c r="V47" s="291"/>
      <c r="W47" s="291"/>
      <c r="X47" s="291"/>
      <c r="Y47" s="291"/>
      <c r="Z47" s="313"/>
    </row>
    <row r="48" spans="2:26" ht="18" customHeight="1">
      <c r="C48" s="777" t="s">
        <v>428</v>
      </c>
      <c r="D48" s="777"/>
      <c r="E48" s="777"/>
      <c r="F48" s="777"/>
      <c r="G48" s="777"/>
      <c r="H48" s="777"/>
      <c r="I48" s="777"/>
      <c r="J48" s="777"/>
      <c r="K48" s="777"/>
      <c r="L48" s="777"/>
      <c r="M48" s="777"/>
      <c r="N48" s="776"/>
      <c r="O48" s="776"/>
      <c r="P48" s="776"/>
      <c r="Q48" s="776"/>
      <c r="R48" s="776"/>
      <c r="S48" s="747"/>
      <c r="T48" s="291"/>
      <c r="U48" s="291"/>
      <c r="V48" s="291"/>
      <c r="W48" s="291"/>
      <c r="X48" s="291"/>
      <c r="Y48" s="291"/>
      <c r="Z48" s="313"/>
    </row>
    <row r="49" spans="3:26" ht="18" customHeight="1">
      <c r="C49" s="777" t="s">
        <v>429</v>
      </c>
      <c r="D49" s="777"/>
      <c r="E49" s="777"/>
      <c r="F49" s="777"/>
      <c r="G49" s="777"/>
      <c r="H49" s="777"/>
      <c r="I49" s="777"/>
      <c r="J49" s="777"/>
      <c r="K49" s="777"/>
      <c r="L49" s="777"/>
      <c r="M49" s="777"/>
      <c r="N49" s="776"/>
      <c r="O49" s="776"/>
      <c r="P49" s="776"/>
      <c r="Q49" s="776"/>
      <c r="R49" s="776"/>
      <c r="S49" s="747"/>
      <c r="T49" s="291"/>
      <c r="U49" s="291"/>
      <c r="V49" s="291"/>
      <c r="W49" s="291"/>
      <c r="X49" s="291"/>
      <c r="Y49" s="291"/>
      <c r="Z49" s="313"/>
    </row>
    <row r="50" spans="3:26" ht="18" customHeight="1">
      <c r="C50" s="731" t="s">
        <v>266</v>
      </c>
      <c r="D50" s="742"/>
      <c r="E50" s="742"/>
      <c r="F50" s="742"/>
      <c r="G50" s="742"/>
      <c r="H50" s="742"/>
      <c r="I50" s="742"/>
      <c r="J50" s="742"/>
      <c r="K50" s="742"/>
      <c r="L50" s="742"/>
      <c r="M50" s="784"/>
      <c r="N50" s="747"/>
      <c r="O50" s="291"/>
      <c r="P50" s="291"/>
      <c r="Q50" s="291"/>
      <c r="R50" s="313"/>
      <c r="S50" s="747"/>
      <c r="T50" s="291"/>
      <c r="U50" s="291"/>
      <c r="V50" s="291"/>
      <c r="W50" s="291"/>
      <c r="X50" s="291"/>
      <c r="Y50" s="291"/>
      <c r="Z50" s="313"/>
    </row>
    <row r="51" spans="3:26" ht="18" customHeight="1">
      <c r="C51" s="777" t="s">
        <v>378</v>
      </c>
      <c r="D51" s="777"/>
      <c r="E51" s="777"/>
      <c r="F51" s="777"/>
      <c r="G51" s="777"/>
      <c r="H51" s="777"/>
      <c r="I51" s="777"/>
      <c r="J51" s="777"/>
      <c r="K51" s="777"/>
      <c r="L51" s="777"/>
      <c r="M51" s="777"/>
      <c r="N51" s="776"/>
      <c r="O51" s="776"/>
      <c r="P51" s="776"/>
      <c r="Q51" s="776"/>
      <c r="R51" s="776"/>
      <c r="S51" s="747"/>
      <c r="T51" s="291"/>
      <c r="U51" s="291"/>
      <c r="V51" s="291"/>
      <c r="W51" s="291"/>
      <c r="X51" s="291"/>
      <c r="Y51" s="291"/>
      <c r="Z51" s="313"/>
    </row>
    <row r="52" spans="3:26" ht="18" customHeight="1">
      <c r="C52" s="777" t="s">
        <v>442</v>
      </c>
      <c r="D52" s="777"/>
      <c r="E52" s="777"/>
      <c r="F52" s="777"/>
      <c r="G52" s="777"/>
      <c r="H52" s="777"/>
      <c r="I52" s="777"/>
      <c r="J52" s="777"/>
      <c r="K52" s="777"/>
      <c r="L52" s="777"/>
      <c r="M52" s="777"/>
      <c r="N52" s="776"/>
      <c r="O52" s="776"/>
      <c r="P52" s="776"/>
      <c r="Q52" s="776"/>
      <c r="R52" s="776"/>
      <c r="S52" s="747"/>
      <c r="T52" s="291"/>
      <c r="U52" s="291"/>
      <c r="V52" s="291"/>
      <c r="W52" s="291"/>
      <c r="X52" s="291"/>
      <c r="Y52" s="291"/>
      <c r="Z52" s="313"/>
    </row>
    <row r="54" spans="3:26" ht="13.5" customHeight="1">
      <c r="C54" s="778" t="s">
        <v>25</v>
      </c>
      <c r="D54" s="781"/>
      <c r="E54" s="781"/>
      <c r="F54" s="781"/>
      <c r="G54" s="781"/>
      <c r="H54" s="781"/>
      <c r="I54" s="781"/>
      <c r="J54" s="781"/>
      <c r="K54" s="781"/>
      <c r="L54" s="781"/>
      <c r="M54" s="781"/>
      <c r="N54" s="781"/>
      <c r="O54" s="781"/>
      <c r="P54" s="781"/>
      <c r="Q54" s="781"/>
      <c r="R54" s="781"/>
      <c r="S54" s="781"/>
      <c r="T54" s="781"/>
      <c r="U54" s="781"/>
      <c r="V54" s="776" t="s">
        <v>438</v>
      </c>
      <c r="W54" s="776"/>
      <c r="X54" s="776"/>
      <c r="Y54" s="776"/>
      <c r="Z54" s="776"/>
    </row>
    <row r="55" spans="3:26">
      <c r="C55" s="779"/>
      <c r="D55" s="782"/>
      <c r="E55" s="782"/>
      <c r="F55" s="782"/>
      <c r="G55" s="782"/>
      <c r="H55" s="782"/>
      <c r="I55" s="782"/>
      <c r="J55" s="782"/>
      <c r="K55" s="782"/>
      <c r="L55" s="782"/>
      <c r="M55" s="782"/>
      <c r="N55" s="782"/>
      <c r="O55" s="782"/>
      <c r="P55" s="782"/>
      <c r="Q55" s="782"/>
      <c r="R55" s="782"/>
      <c r="S55" s="782"/>
      <c r="T55" s="782"/>
      <c r="U55" s="782"/>
      <c r="V55" s="776"/>
      <c r="W55" s="776"/>
      <c r="X55" s="776"/>
      <c r="Y55" s="776"/>
      <c r="Z55" s="776"/>
    </row>
    <row r="56" spans="3:26">
      <c r="C56" s="780"/>
      <c r="D56" s="783"/>
      <c r="E56" s="783"/>
      <c r="F56" s="783"/>
      <c r="G56" s="783"/>
      <c r="H56" s="783"/>
      <c r="I56" s="783"/>
      <c r="J56" s="783"/>
      <c r="K56" s="783"/>
      <c r="L56" s="783"/>
      <c r="M56" s="783"/>
      <c r="N56" s="783"/>
      <c r="O56" s="783"/>
      <c r="P56" s="783"/>
      <c r="Q56" s="783"/>
      <c r="R56" s="783"/>
      <c r="S56" s="783"/>
      <c r="T56" s="783"/>
      <c r="U56" s="783"/>
      <c r="V56" s="776"/>
      <c r="W56" s="776"/>
      <c r="X56" s="776"/>
      <c r="Y56" s="776"/>
      <c r="Z56" s="776"/>
    </row>
    <row r="57" spans="3:26" ht="7.5" customHeight="1"/>
    <row r="58" spans="3:26" ht="13.5" customHeight="1">
      <c r="C58" s="778" t="s">
        <v>444</v>
      </c>
      <c r="D58" s="781"/>
      <c r="E58" s="781"/>
      <c r="F58" s="781"/>
      <c r="G58" s="781"/>
      <c r="H58" s="781"/>
      <c r="I58" s="781"/>
      <c r="J58" s="781"/>
      <c r="K58" s="781"/>
      <c r="L58" s="781"/>
      <c r="M58" s="781"/>
      <c r="N58" s="781"/>
      <c r="O58" s="781"/>
      <c r="P58" s="781"/>
      <c r="Q58" s="781"/>
      <c r="R58" s="781"/>
      <c r="S58" s="781"/>
      <c r="T58" s="781"/>
      <c r="U58" s="781"/>
      <c r="V58" s="776" t="s">
        <v>438</v>
      </c>
      <c r="W58" s="776"/>
      <c r="X58" s="776"/>
      <c r="Y58" s="776"/>
      <c r="Z58" s="776"/>
    </row>
    <row r="59" spans="3:26">
      <c r="C59" s="779"/>
      <c r="D59" s="782"/>
      <c r="E59" s="782"/>
      <c r="F59" s="782"/>
      <c r="G59" s="782"/>
      <c r="H59" s="782"/>
      <c r="I59" s="782"/>
      <c r="J59" s="782"/>
      <c r="K59" s="782"/>
      <c r="L59" s="782"/>
      <c r="M59" s="782"/>
      <c r="N59" s="782"/>
      <c r="O59" s="782"/>
      <c r="P59" s="782"/>
      <c r="Q59" s="782"/>
      <c r="R59" s="782"/>
      <c r="S59" s="782"/>
      <c r="T59" s="782"/>
      <c r="U59" s="782"/>
      <c r="V59" s="776"/>
      <c r="W59" s="776"/>
      <c r="X59" s="776"/>
      <c r="Y59" s="776"/>
      <c r="Z59" s="776"/>
    </row>
    <row r="60" spans="3:26">
      <c r="C60" s="780"/>
      <c r="D60" s="783"/>
      <c r="E60" s="783"/>
      <c r="F60" s="783"/>
      <c r="G60" s="783"/>
      <c r="H60" s="783"/>
      <c r="I60" s="783"/>
      <c r="J60" s="783"/>
      <c r="K60" s="783"/>
      <c r="L60" s="783"/>
      <c r="M60" s="783"/>
      <c r="N60" s="783"/>
      <c r="O60" s="783"/>
      <c r="P60" s="783"/>
      <c r="Q60" s="783"/>
      <c r="R60" s="783"/>
      <c r="S60" s="783"/>
      <c r="T60" s="783"/>
      <c r="U60" s="783"/>
      <c r="V60" s="776"/>
      <c r="W60" s="776"/>
      <c r="X60" s="776"/>
      <c r="Y60" s="776"/>
      <c r="Z60" s="776"/>
    </row>
  </sheetData>
  <mergeCells count="114">
    <mergeCell ref="B3:E3"/>
    <mergeCell ref="F3:L3"/>
    <mergeCell ref="N3:R3"/>
    <mergeCell ref="S3:Z3"/>
    <mergeCell ref="B6:Z6"/>
    <mergeCell ref="C10:M10"/>
    <mergeCell ref="N10:R10"/>
    <mergeCell ref="S10:Z10"/>
    <mergeCell ref="C11:M11"/>
    <mergeCell ref="N11:R11"/>
    <mergeCell ref="S11:Z11"/>
    <mergeCell ref="C12:M12"/>
    <mergeCell ref="N12:R12"/>
    <mergeCell ref="S12:Z12"/>
    <mergeCell ref="C13:M13"/>
    <mergeCell ref="N13:R13"/>
    <mergeCell ref="S13:Z13"/>
    <mergeCell ref="C14:M14"/>
    <mergeCell ref="N14:R14"/>
    <mergeCell ref="S14:Z14"/>
    <mergeCell ref="C15:M15"/>
    <mergeCell ref="N15:R15"/>
    <mergeCell ref="S15:Z15"/>
    <mergeCell ref="C16:M16"/>
    <mergeCell ref="N16:R16"/>
    <mergeCell ref="S16:Z16"/>
    <mergeCell ref="C17:M17"/>
    <mergeCell ref="N17:R17"/>
    <mergeCell ref="S17:Z17"/>
    <mergeCell ref="C18:M18"/>
    <mergeCell ref="N18:R18"/>
    <mergeCell ref="S18:Z18"/>
    <mergeCell ref="C19:M19"/>
    <mergeCell ref="N19:R19"/>
    <mergeCell ref="S19:Z19"/>
    <mergeCell ref="C20:M20"/>
    <mergeCell ref="N20:R20"/>
    <mergeCell ref="S20:Z20"/>
    <mergeCell ref="C21:M21"/>
    <mergeCell ref="N21:R21"/>
    <mergeCell ref="S21:Z21"/>
    <mergeCell ref="C22:M22"/>
    <mergeCell ref="N22:R22"/>
    <mergeCell ref="S22:Z22"/>
    <mergeCell ref="C23:M23"/>
    <mergeCell ref="N23:R23"/>
    <mergeCell ref="S23:Z23"/>
    <mergeCell ref="C24:M24"/>
    <mergeCell ref="N24:R24"/>
    <mergeCell ref="S24:Z24"/>
    <mergeCell ref="C25:M25"/>
    <mergeCell ref="N25:R25"/>
    <mergeCell ref="S25:Z25"/>
    <mergeCell ref="C26:M26"/>
    <mergeCell ref="N26:R26"/>
    <mergeCell ref="S26:Z26"/>
    <mergeCell ref="C27:M27"/>
    <mergeCell ref="N27:R27"/>
    <mergeCell ref="S27:Z27"/>
    <mergeCell ref="C28:M28"/>
    <mergeCell ref="N28:R28"/>
    <mergeCell ref="S28:Z28"/>
    <mergeCell ref="C29:M29"/>
    <mergeCell ref="N29:R29"/>
    <mergeCell ref="S29:Z29"/>
    <mergeCell ref="C30:M30"/>
    <mergeCell ref="N30:R30"/>
    <mergeCell ref="S30:Z30"/>
    <mergeCell ref="C31:M31"/>
    <mergeCell ref="N31:R31"/>
    <mergeCell ref="S31:Z31"/>
    <mergeCell ref="C32:M32"/>
    <mergeCell ref="N32:R32"/>
    <mergeCell ref="S32:Z32"/>
    <mergeCell ref="C33:M33"/>
    <mergeCell ref="N33:R33"/>
    <mergeCell ref="S33:Z33"/>
    <mergeCell ref="B39:Z39"/>
    <mergeCell ref="C43:M43"/>
    <mergeCell ref="N43:R43"/>
    <mergeCell ref="S43:Z43"/>
    <mergeCell ref="C44:M44"/>
    <mergeCell ref="N44:R44"/>
    <mergeCell ref="S44:Z44"/>
    <mergeCell ref="C45:M45"/>
    <mergeCell ref="N45:R45"/>
    <mergeCell ref="S45:Z45"/>
    <mergeCell ref="C46:M46"/>
    <mergeCell ref="N46:R46"/>
    <mergeCell ref="S46:Z46"/>
    <mergeCell ref="C47:M47"/>
    <mergeCell ref="N47:R47"/>
    <mergeCell ref="S47:Z47"/>
    <mergeCell ref="C48:M48"/>
    <mergeCell ref="N48:R48"/>
    <mergeCell ref="S48:Z48"/>
    <mergeCell ref="C49:M49"/>
    <mergeCell ref="N49:R49"/>
    <mergeCell ref="S49:Z49"/>
    <mergeCell ref="C50:M50"/>
    <mergeCell ref="N50:R50"/>
    <mergeCell ref="S50:Z50"/>
    <mergeCell ref="C51:M51"/>
    <mergeCell ref="N51:R51"/>
    <mergeCell ref="S51:Z51"/>
    <mergeCell ref="C52:M52"/>
    <mergeCell ref="N52:R52"/>
    <mergeCell ref="S52:Z52"/>
    <mergeCell ref="C35:U37"/>
    <mergeCell ref="V35:Z37"/>
    <mergeCell ref="C54:U56"/>
    <mergeCell ref="V54:Z56"/>
    <mergeCell ref="C58:U60"/>
    <mergeCell ref="V58:Z60"/>
  </mergeCells>
  <phoneticPr fontId="24"/>
  <printOptions horizontalCentered="1" verticalCentered="1"/>
  <pageMargins left="0.39370078740157483" right="0.39370078740157483" top="0.59055118110236227" bottom="0.39370078740157483" header="0.27559055118110237" footer="0.43307086614173229"/>
  <pageSetup paperSize="9" scale="85" fitToWidth="1" fitToHeight="1" orientation="portrait" usePrinterDefaults="1"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B1:P59"/>
  <sheetViews>
    <sheetView view="pageBreakPreview" zoomScaleSheetLayoutView="100" workbookViewId="0">
      <selection activeCell="D5" sqref="D5:H5"/>
    </sheetView>
  </sheetViews>
  <sheetFormatPr defaultColWidth="9.375" defaultRowHeight="13.5"/>
  <cols>
    <col min="1" max="1" width="1.5" style="774" customWidth="1"/>
    <col min="2" max="15" width="7.875" style="774" customWidth="1"/>
    <col min="16" max="16" width="1.625" style="774" customWidth="1"/>
    <col min="17" max="16384" width="9.375" style="774"/>
  </cols>
  <sheetData>
    <row r="1" spans="2:16" ht="9" customHeight="1">
      <c r="O1" s="830"/>
    </row>
    <row r="2" spans="2:16" ht="7.5" customHeight="1"/>
    <row r="3" spans="2:16">
      <c r="B3" s="787" t="s">
        <v>434</v>
      </c>
      <c r="C3" s="787"/>
      <c r="D3" s="787"/>
      <c r="E3" s="787"/>
      <c r="F3" s="787"/>
      <c r="G3" s="787"/>
      <c r="H3" s="787"/>
      <c r="I3" s="787"/>
      <c r="J3" s="787"/>
      <c r="K3" s="787"/>
      <c r="L3" s="787"/>
      <c r="M3" s="787"/>
      <c r="N3" s="787"/>
      <c r="O3" s="787"/>
    </row>
    <row r="4" spans="2:16" ht="7.5" customHeight="1">
      <c r="P4" s="775"/>
    </row>
    <row r="5" spans="2:16" ht="22.5" customHeight="1">
      <c r="B5" s="788" t="s">
        <v>123</v>
      </c>
      <c r="C5" s="788"/>
      <c r="D5" s="776"/>
      <c r="E5" s="776"/>
      <c r="F5" s="776"/>
      <c r="G5" s="776"/>
      <c r="H5" s="776"/>
      <c r="I5" s="775"/>
      <c r="J5" s="789" t="s">
        <v>80</v>
      </c>
      <c r="K5" s="613"/>
      <c r="L5" s="654"/>
      <c r="M5" s="747"/>
      <c r="N5" s="291"/>
      <c r="O5" s="313"/>
      <c r="P5" s="775"/>
    </row>
    <row r="6" spans="2:16" ht="7.5" customHeight="1">
      <c r="B6" s="775"/>
      <c r="C6" s="775"/>
      <c r="D6" s="775"/>
      <c r="E6" s="775"/>
      <c r="F6" s="775"/>
      <c r="G6" s="775"/>
      <c r="H6" s="775"/>
      <c r="I6" s="775"/>
      <c r="J6" s="775"/>
      <c r="K6" s="775"/>
      <c r="L6" s="775"/>
      <c r="M6" s="775"/>
      <c r="N6" s="775"/>
      <c r="O6" s="775"/>
      <c r="P6" s="775"/>
    </row>
    <row r="7" spans="2:16" ht="15.4" customHeight="1">
      <c r="B7" s="789" t="s">
        <v>445</v>
      </c>
      <c r="C7" s="613"/>
      <c r="D7" s="613"/>
      <c r="E7" s="613"/>
      <c r="F7" s="613"/>
      <c r="G7" s="613"/>
      <c r="H7" s="613"/>
      <c r="I7" s="613"/>
      <c r="J7" s="613"/>
      <c r="K7" s="654"/>
      <c r="L7" s="789" t="s">
        <v>176</v>
      </c>
      <c r="M7" s="613"/>
      <c r="N7" s="613"/>
      <c r="O7" s="654"/>
      <c r="P7" s="775"/>
    </row>
    <row r="8" spans="2:16" ht="15.4" customHeight="1">
      <c r="B8" s="790" t="s">
        <v>218</v>
      </c>
      <c r="C8" s="806" t="s">
        <v>127</v>
      </c>
      <c r="D8" s="817"/>
      <c r="E8" s="817"/>
      <c r="F8" s="817"/>
      <c r="G8" s="829"/>
      <c r="H8" s="817"/>
      <c r="I8" s="829"/>
      <c r="J8" s="806"/>
      <c r="K8" s="839"/>
      <c r="L8" s="844" t="s">
        <v>698</v>
      </c>
      <c r="M8" s="850"/>
      <c r="N8" s="850"/>
      <c r="O8" s="854"/>
      <c r="P8" s="775"/>
    </row>
    <row r="9" spans="2:16" ht="15.4" customHeight="1">
      <c r="B9" s="791" t="s">
        <v>286</v>
      </c>
      <c r="C9" s="584" t="s">
        <v>446</v>
      </c>
      <c r="D9" s="585"/>
      <c r="E9" s="585"/>
      <c r="F9" s="585"/>
      <c r="G9" s="830"/>
      <c r="H9" s="585"/>
      <c r="I9" s="830"/>
      <c r="J9" s="584"/>
      <c r="K9" s="840"/>
      <c r="L9" s="845"/>
      <c r="M9" s="105"/>
      <c r="N9" s="105"/>
      <c r="O9" s="855"/>
      <c r="P9" s="775"/>
    </row>
    <row r="10" spans="2:16" ht="15.4" customHeight="1">
      <c r="B10" s="792" t="s">
        <v>359</v>
      </c>
      <c r="C10" s="807" t="s">
        <v>232</v>
      </c>
      <c r="D10" s="818"/>
      <c r="E10" s="818"/>
      <c r="F10" s="818"/>
      <c r="G10" s="831"/>
      <c r="H10" s="818"/>
      <c r="I10" s="831"/>
      <c r="J10" s="807"/>
      <c r="K10" s="841"/>
      <c r="L10" s="846"/>
      <c r="M10" s="851"/>
      <c r="N10" s="851"/>
      <c r="O10" s="856"/>
      <c r="P10" s="775"/>
    </row>
    <row r="11" spans="2:16" ht="15.4" customHeight="1">
      <c r="P11" s="775"/>
    </row>
    <row r="12" spans="2:16" ht="15.4" customHeight="1">
      <c r="B12" s="621" t="s">
        <v>21</v>
      </c>
      <c r="C12" s="621"/>
      <c r="D12" s="621"/>
      <c r="E12" s="621"/>
      <c r="F12" s="621"/>
      <c r="G12" s="621"/>
      <c r="H12" s="621"/>
      <c r="I12" s="621"/>
      <c r="J12" s="621"/>
      <c r="K12" s="621"/>
      <c r="L12" s="621"/>
      <c r="M12" s="621"/>
      <c r="N12" s="621"/>
      <c r="O12" s="621"/>
      <c r="P12" s="775"/>
    </row>
    <row r="13" spans="2:16" ht="15.4" customHeight="1">
      <c r="B13" s="793" t="s">
        <v>450</v>
      </c>
      <c r="C13" s="808"/>
      <c r="D13" s="819"/>
      <c r="E13" s="822"/>
      <c r="F13" s="826"/>
      <c r="G13" s="832" t="s">
        <v>452</v>
      </c>
      <c r="H13" s="833"/>
      <c r="I13" s="826"/>
      <c r="J13" s="832" t="s">
        <v>452</v>
      </c>
      <c r="K13" s="833"/>
      <c r="L13" s="826"/>
      <c r="M13" s="852" t="s">
        <v>452</v>
      </c>
      <c r="N13" s="853" t="s">
        <v>331</v>
      </c>
      <c r="O13" s="857"/>
      <c r="P13" s="775"/>
    </row>
    <row r="14" spans="2:16" ht="15.4" customHeight="1">
      <c r="B14" s="794" t="s">
        <v>371</v>
      </c>
      <c r="C14" s="809"/>
      <c r="D14" s="820"/>
      <c r="E14" s="794"/>
      <c r="F14" s="809"/>
      <c r="G14" s="809"/>
      <c r="H14" s="809"/>
      <c r="I14" s="809"/>
      <c r="J14" s="809"/>
      <c r="K14" s="809"/>
      <c r="L14" s="809"/>
      <c r="M14" s="820"/>
      <c r="N14" s="803"/>
      <c r="O14" s="824"/>
      <c r="P14" s="775"/>
    </row>
    <row r="15" spans="2:16" ht="15.4" customHeight="1">
      <c r="P15" s="775"/>
    </row>
    <row r="16" spans="2:16" ht="15.4" customHeight="1">
      <c r="B16" s="621" t="s">
        <v>423</v>
      </c>
      <c r="C16" s="621"/>
      <c r="D16" s="621"/>
      <c r="E16" s="621"/>
      <c r="F16" s="621"/>
      <c r="G16" s="621"/>
      <c r="H16" s="621"/>
      <c r="I16" s="621"/>
      <c r="J16" s="621"/>
      <c r="K16" s="621"/>
      <c r="L16" s="621"/>
      <c r="M16" s="621"/>
      <c r="N16" s="621"/>
      <c r="O16" s="621"/>
      <c r="P16" s="775"/>
    </row>
    <row r="17" spans="2:16" ht="15.2" customHeight="1">
      <c r="B17" s="795" t="s">
        <v>450</v>
      </c>
      <c r="C17" s="810" t="s">
        <v>83</v>
      </c>
      <c r="D17" s="810"/>
      <c r="E17" s="810"/>
      <c r="F17" s="810" t="s">
        <v>8</v>
      </c>
      <c r="G17" s="810"/>
      <c r="H17" s="810"/>
      <c r="I17" s="810"/>
      <c r="J17" s="810" t="s">
        <v>453</v>
      </c>
      <c r="K17" s="810"/>
      <c r="L17" s="810"/>
      <c r="M17" s="810" t="s">
        <v>410</v>
      </c>
      <c r="N17" s="810"/>
      <c r="O17" s="858"/>
      <c r="P17" s="775"/>
    </row>
    <row r="18" spans="2:16" ht="15.2" customHeight="1">
      <c r="B18" s="796"/>
      <c r="C18" s="811" t="s">
        <v>9</v>
      </c>
      <c r="D18" s="811"/>
      <c r="E18" s="811"/>
      <c r="F18" s="827"/>
      <c r="G18" s="827"/>
      <c r="H18" s="827"/>
      <c r="I18" s="827"/>
      <c r="J18" s="827"/>
      <c r="K18" s="827"/>
      <c r="L18" s="827"/>
      <c r="M18" s="827"/>
      <c r="N18" s="827"/>
      <c r="O18" s="859"/>
    </row>
    <row r="19" spans="2:16" ht="15.2" customHeight="1">
      <c r="B19" s="797"/>
      <c r="C19" s="788" t="s">
        <v>9</v>
      </c>
      <c r="D19" s="788"/>
      <c r="E19" s="788"/>
      <c r="F19" s="776"/>
      <c r="G19" s="776"/>
      <c r="H19" s="776"/>
      <c r="I19" s="776"/>
      <c r="J19" s="776"/>
      <c r="K19" s="776"/>
      <c r="L19" s="776"/>
      <c r="M19" s="776"/>
      <c r="N19" s="776"/>
      <c r="O19" s="860"/>
    </row>
    <row r="20" spans="2:16" ht="15.2" customHeight="1">
      <c r="B20" s="797"/>
      <c r="C20" s="788" t="s">
        <v>9</v>
      </c>
      <c r="D20" s="788"/>
      <c r="E20" s="788"/>
      <c r="F20" s="776"/>
      <c r="G20" s="776"/>
      <c r="H20" s="776"/>
      <c r="I20" s="776"/>
      <c r="J20" s="776"/>
      <c r="K20" s="776"/>
      <c r="L20" s="776"/>
      <c r="M20" s="776"/>
      <c r="N20" s="776"/>
      <c r="O20" s="860"/>
    </row>
    <row r="21" spans="2:16" ht="15.2" customHeight="1">
      <c r="B21" s="798"/>
      <c r="C21" s="788" t="s">
        <v>9</v>
      </c>
      <c r="D21" s="788"/>
      <c r="E21" s="788"/>
      <c r="F21" s="776"/>
      <c r="G21" s="776"/>
      <c r="H21" s="776"/>
      <c r="I21" s="776"/>
      <c r="J21" s="776"/>
      <c r="K21" s="776"/>
      <c r="L21" s="776"/>
      <c r="M21" s="776"/>
      <c r="N21" s="776"/>
      <c r="O21" s="860"/>
    </row>
    <row r="22" spans="2:16" ht="15.2" customHeight="1">
      <c r="B22" s="798"/>
      <c r="C22" s="788" t="s">
        <v>9</v>
      </c>
      <c r="D22" s="788"/>
      <c r="E22" s="788"/>
      <c r="F22" s="776"/>
      <c r="G22" s="776"/>
      <c r="H22" s="776"/>
      <c r="I22" s="776"/>
      <c r="J22" s="776"/>
      <c r="K22" s="776"/>
      <c r="L22" s="776"/>
      <c r="M22" s="776"/>
      <c r="N22" s="776"/>
      <c r="O22" s="860"/>
    </row>
    <row r="23" spans="2:16" ht="15.2" customHeight="1">
      <c r="B23" s="798"/>
      <c r="C23" s="788" t="s">
        <v>9</v>
      </c>
      <c r="D23" s="788"/>
      <c r="E23" s="788"/>
      <c r="F23" s="776"/>
      <c r="G23" s="776"/>
      <c r="H23" s="776"/>
      <c r="I23" s="776"/>
      <c r="J23" s="776"/>
      <c r="K23" s="776"/>
      <c r="L23" s="776"/>
      <c r="M23" s="776"/>
      <c r="N23" s="776"/>
      <c r="O23" s="860"/>
    </row>
    <row r="24" spans="2:16" ht="15.2" customHeight="1">
      <c r="B24" s="799" t="s">
        <v>452</v>
      </c>
      <c r="C24" s="788" t="s">
        <v>9</v>
      </c>
      <c r="D24" s="788"/>
      <c r="E24" s="788"/>
      <c r="F24" s="776"/>
      <c r="G24" s="776"/>
      <c r="H24" s="776"/>
      <c r="I24" s="776"/>
      <c r="J24" s="776"/>
      <c r="K24" s="776"/>
      <c r="L24" s="776"/>
      <c r="M24" s="776"/>
      <c r="N24" s="776"/>
      <c r="O24" s="860"/>
    </row>
    <row r="25" spans="2:16" ht="15.2" customHeight="1">
      <c r="B25" s="797"/>
      <c r="C25" s="653" t="s">
        <v>9</v>
      </c>
      <c r="D25" s="653"/>
      <c r="E25" s="653"/>
      <c r="F25" s="828"/>
      <c r="G25" s="828"/>
      <c r="H25" s="828"/>
      <c r="I25" s="828"/>
      <c r="J25" s="776"/>
      <c r="K25" s="776"/>
      <c r="L25" s="776"/>
      <c r="M25" s="776"/>
      <c r="N25" s="776"/>
      <c r="O25" s="860"/>
    </row>
    <row r="26" spans="2:16" ht="15.2" customHeight="1">
      <c r="B26" s="800"/>
      <c r="C26" s="812"/>
      <c r="D26" s="821"/>
      <c r="E26" s="821"/>
      <c r="F26" s="821"/>
      <c r="G26" s="821"/>
      <c r="H26" s="821"/>
      <c r="I26" s="834"/>
      <c r="J26" s="836" t="s">
        <v>454</v>
      </c>
      <c r="K26" s="836"/>
      <c r="L26" s="847"/>
      <c r="M26" s="836"/>
      <c r="N26" s="836"/>
      <c r="O26" s="861"/>
    </row>
    <row r="27" spans="2:16" ht="15.2" customHeight="1">
      <c r="B27" s="796"/>
      <c r="C27" s="811" t="s">
        <v>9</v>
      </c>
      <c r="D27" s="811"/>
      <c r="E27" s="811"/>
      <c r="F27" s="827"/>
      <c r="G27" s="827"/>
      <c r="H27" s="827"/>
      <c r="I27" s="827"/>
      <c r="J27" s="827"/>
      <c r="K27" s="827"/>
      <c r="L27" s="827"/>
      <c r="M27" s="827"/>
      <c r="N27" s="827"/>
      <c r="O27" s="859"/>
    </row>
    <row r="28" spans="2:16" ht="15.2" customHeight="1">
      <c r="B28" s="797"/>
      <c r="C28" s="788" t="s">
        <v>9</v>
      </c>
      <c r="D28" s="788"/>
      <c r="E28" s="788"/>
      <c r="F28" s="776"/>
      <c r="G28" s="776"/>
      <c r="H28" s="776"/>
      <c r="I28" s="776"/>
      <c r="J28" s="776"/>
      <c r="K28" s="776"/>
      <c r="L28" s="776"/>
      <c r="M28" s="776"/>
      <c r="N28" s="776"/>
      <c r="O28" s="860"/>
    </row>
    <row r="29" spans="2:16" ht="15.2" customHeight="1">
      <c r="B29" s="797"/>
      <c r="C29" s="788" t="s">
        <v>9</v>
      </c>
      <c r="D29" s="788"/>
      <c r="E29" s="788"/>
      <c r="F29" s="776"/>
      <c r="G29" s="776"/>
      <c r="H29" s="776"/>
      <c r="I29" s="776"/>
      <c r="J29" s="776"/>
      <c r="K29" s="776"/>
      <c r="L29" s="776"/>
      <c r="M29" s="776"/>
      <c r="N29" s="776"/>
      <c r="O29" s="860"/>
    </row>
    <row r="30" spans="2:16" ht="15.2" customHeight="1">
      <c r="B30" s="798"/>
      <c r="C30" s="788" t="s">
        <v>9</v>
      </c>
      <c r="D30" s="788"/>
      <c r="E30" s="788"/>
      <c r="F30" s="776"/>
      <c r="G30" s="776"/>
      <c r="H30" s="776"/>
      <c r="I30" s="776"/>
      <c r="J30" s="776"/>
      <c r="K30" s="776"/>
      <c r="L30" s="776"/>
      <c r="M30" s="776"/>
      <c r="N30" s="776"/>
      <c r="O30" s="860"/>
    </row>
    <row r="31" spans="2:16" ht="15.2" customHeight="1">
      <c r="B31" s="798"/>
      <c r="C31" s="788" t="s">
        <v>9</v>
      </c>
      <c r="D31" s="788"/>
      <c r="E31" s="788"/>
      <c r="F31" s="776"/>
      <c r="G31" s="776"/>
      <c r="H31" s="776"/>
      <c r="I31" s="776"/>
      <c r="J31" s="776"/>
      <c r="K31" s="776"/>
      <c r="L31" s="776"/>
      <c r="M31" s="776"/>
      <c r="N31" s="776"/>
      <c r="O31" s="860"/>
    </row>
    <row r="32" spans="2:16" ht="15.2" customHeight="1">
      <c r="B32" s="798"/>
      <c r="C32" s="788" t="s">
        <v>9</v>
      </c>
      <c r="D32" s="788"/>
      <c r="E32" s="788"/>
      <c r="F32" s="776"/>
      <c r="G32" s="776"/>
      <c r="H32" s="776"/>
      <c r="I32" s="776"/>
      <c r="J32" s="776"/>
      <c r="K32" s="776"/>
      <c r="L32" s="776"/>
      <c r="M32" s="776"/>
      <c r="N32" s="776"/>
      <c r="O32" s="860"/>
    </row>
    <row r="33" spans="2:15" ht="15.2" customHeight="1">
      <c r="B33" s="799" t="s">
        <v>452</v>
      </c>
      <c r="C33" s="788" t="s">
        <v>9</v>
      </c>
      <c r="D33" s="788"/>
      <c r="E33" s="788"/>
      <c r="F33" s="776"/>
      <c r="G33" s="776"/>
      <c r="H33" s="776"/>
      <c r="I33" s="776"/>
      <c r="J33" s="776"/>
      <c r="K33" s="776"/>
      <c r="L33" s="776"/>
      <c r="M33" s="776"/>
      <c r="N33" s="776"/>
      <c r="O33" s="860"/>
    </row>
    <row r="34" spans="2:15" ht="15.2" customHeight="1">
      <c r="B34" s="797"/>
      <c r="C34" s="653" t="s">
        <v>9</v>
      </c>
      <c r="D34" s="653"/>
      <c r="E34" s="653"/>
      <c r="F34" s="828"/>
      <c r="G34" s="828"/>
      <c r="H34" s="828"/>
      <c r="I34" s="828"/>
      <c r="J34" s="776"/>
      <c r="K34" s="776"/>
      <c r="L34" s="776"/>
      <c r="M34" s="776"/>
      <c r="N34" s="776"/>
      <c r="O34" s="860"/>
    </row>
    <row r="35" spans="2:15" ht="15.2" customHeight="1">
      <c r="B35" s="800"/>
      <c r="C35" s="812"/>
      <c r="D35" s="821"/>
      <c r="E35" s="821"/>
      <c r="F35" s="821"/>
      <c r="G35" s="821"/>
      <c r="H35" s="821"/>
      <c r="I35" s="834"/>
      <c r="J35" s="836" t="s">
        <v>454</v>
      </c>
      <c r="K35" s="836"/>
      <c r="L35" s="847"/>
      <c r="M35" s="836"/>
      <c r="N35" s="836"/>
      <c r="O35" s="861"/>
    </row>
    <row r="36" spans="2:15" ht="15.2" customHeight="1">
      <c r="B36" s="796"/>
      <c r="C36" s="811" t="s">
        <v>9</v>
      </c>
      <c r="D36" s="811"/>
      <c r="E36" s="811"/>
      <c r="F36" s="827"/>
      <c r="G36" s="827"/>
      <c r="H36" s="827"/>
      <c r="I36" s="827"/>
      <c r="J36" s="827"/>
      <c r="K36" s="827"/>
      <c r="L36" s="827"/>
      <c r="M36" s="827"/>
      <c r="N36" s="827"/>
      <c r="O36" s="859"/>
    </row>
    <row r="37" spans="2:15" ht="15.2" customHeight="1">
      <c r="B37" s="797"/>
      <c r="C37" s="788" t="s">
        <v>9</v>
      </c>
      <c r="D37" s="788"/>
      <c r="E37" s="788"/>
      <c r="F37" s="776"/>
      <c r="G37" s="776"/>
      <c r="H37" s="776"/>
      <c r="I37" s="776"/>
      <c r="J37" s="776"/>
      <c r="K37" s="776"/>
      <c r="L37" s="776"/>
      <c r="M37" s="776"/>
      <c r="N37" s="776"/>
      <c r="O37" s="860"/>
    </row>
    <row r="38" spans="2:15" ht="15.2" customHeight="1">
      <c r="B38" s="797"/>
      <c r="C38" s="788" t="s">
        <v>9</v>
      </c>
      <c r="D38" s="788"/>
      <c r="E38" s="788"/>
      <c r="F38" s="776"/>
      <c r="G38" s="776"/>
      <c r="H38" s="776"/>
      <c r="I38" s="776"/>
      <c r="J38" s="776"/>
      <c r="K38" s="776"/>
      <c r="L38" s="776"/>
      <c r="M38" s="776"/>
      <c r="N38" s="776"/>
      <c r="O38" s="860"/>
    </row>
    <row r="39" spans="2:15" ht="15.2" customHeight="1">
      <c r="B39" s="798"/>
      <c r="C39" s="788" t="s">
        <v>9</v>
      </c>
      <c r="D39" s="788"/>
      <c r="E39" s="788"/>
      <c r="F39" s="776"/>
      <c r="G39" s="776"/>
      <c r="H39" s="776"/>
      <c r="I39" s="776"/>
      <c r="J39" s="776"/>
      <c r="K39" s="776"/>
      <c r="L39" s="776"/>
      <c r="M39" s="776"/>
      <c r="N39" s="776"/>
      <c r="O39" s="860"/>
    </row>
    <row r="40" spans="2:15" ht="15.2" customHeight="1">
      <c r="B40" s="798"/>
      <c r="C40" s="788" t="s">
        <v>9</v>
      </c>
      <c r="D40" s="788"/>
      <c r="E40" s="788"/>
      <c r="F40" s="776"/>
      <c r="G40" s="776"/>
      <c r="H40" s="776"/>
      <c r="I40" s="776"/>
      <c r="J40" s="776"/>
      <c r="K40" s="776"/>
      <c r="L40" s="776"/>
      <c r="M40" s="776"/>
      <c r="N40" s="776"/>
      <c r="O40" s="860"/>
    </row>
    <row r="41" spans="2:15" ht="15.2" customHeight="1">
      <c r="B41" s="798"/>
      <c r="C41" s="788" t="s">
        <v>9</v>
      </c>
      <c r="D41" s="788"/>
      <c r="E41" s="788"/>
      <c r="F41" s="776"/>
      <c r="G41" s="776"/>
      <c r="H41" s="776"/>
      <c r="I41" s="776"/>
      <c r="J41" s="776"/>
      <c r="K41" s="776"/>
      <c r="L41" s="776"/>
      <c r="M41" s="776"/>
      <c r="N41" s="776"/>
      <c r="O41" s="860"/>
    </row>
    <row r="42" spans="2:15" ht="15.2" customHeight="1">
      <c r="B42" s="799" t="s">
        <v>452</v>
      </c>
      <c r="C42" s="788" t="s">
        <v>9</v>
      </c>
      <c r="D42" s="788"/>
      <c r="E42" s="788"/>
      <c r="F42" s="776"/>
      <c r="G42" s="776"/>
      <c r="H42" s="776"/>
      <c r="I42" s="776"/>
      <c r="J42" s="776"/>
      <c r="K42" s="776"/>
      <c r="L42" s="776"/>
      <c r="M42" s="776"/>
      <c r="N42" s="776"/>
      <c r="O42" s="860"/>
    </row>
    <row r="43" spans="2:15" ht="15.2" customHeight="1">
      <c r="B43" s="797"/>
      <c r="C43" s="653" t="s">
        <v>9</v>
      </c>
      <c r="D43" s="653"/>
      <c r="E43" s="653"/>
      <c r="F43" s="828"/>
      <c r="G43" s="828"/>
      <c r="H43" s="828"/>
      <c r="I43" s="828"/>
      <c r="J43" s="776"/>
      <c r="K43" s="776"/>
      <c r="L43" s="776"/>
      <c r="M43" s="776"/>
      <c r="N43" s="776"/>
      <c r="O43" s="860"/>
    </row>
    <row r="44" spans="2:15" ht="15.2" customHeight="1">
      <c r="B44" s="800"/>
      <c r="C44" s="812"/>
      <c r="D44" s="821"/>
      <c r="E44" s="821"/>
      <c r="F44" s="821"/>
      <c r="G44" s="821"/>
      <c r="H44" s="821"/>
      <c r="I44" s="834"/>
      <c r="J44" s="836" t="s">
        <v>454</v>
      </c>
      <c r="K44" s="836"/>
      <c r="L44" s="847"/>
      <c r="M44" s="836"/>
      <c r="N44" s="836"/>
      <c r="O44" s="861"/>
    </row>
    <row r="45" spans="2:15" ht="14.25" customHeight="1">
      <c r="J45" s="837" t="s">
        <v>456</v>
      </c>
      <c r="K45" s="842"/>
      <c r="L45" s="848"/>
      <c r="M45" s="842"/>
      <c r="N45" s="842"/>
      <c r="O45" s="862"/>
    </row>
    <row r="46" spans="2:15" ht="14.25" customHeight="1">
      <c r="J46" s="838"/>
      <c r="K46" s="843"/>
      <c r="L46" s="849"/>
      <c r="M46" s="843"/>
      <c r="N46" s="843"/>
      <c r="O46" s="863"/>
    </row>
    <row r="47" spans="2:15" ht="14.25" customHeight="1">
      <c r="B47" s="801" t="s">
        <v>69</v>
      </c>
      <c r="C47" s="813" t="s">
        <v>457</v>
      </c>
      <c r="D47" s="813"/>
      <c r="E47" s="813"/>
      <c r="F47" s="813"/>
      <c r="G47" s="813"/>
      <c r="H47" s="813"/>
      <c r="I47" s="813"/>
      <c r="J47" s="813"/>
      <c r="K47" s="813"/>
      <c r="L47" s="813"/>
      <c r="M47" s="813"/>
      <c r="N47" s="813"/>
      <c r="O47" s="813"/>
    </row>
    <row r="48" spans="2:15" ht="14.25" customHeight="1">
      <c r="B48" s="801" t="s">
        <v>69</v>
      </c>
      <c r="C48" s="813" t="s">
        <v>57</v>
      </c>
      <c r="D48" s="813"/>
      <c r="E48" s="813"/>
      <c r="F48" s="813"/>
      <c r="G48" s="813"/>
      <c r="H48" s="813"/>
      <c r="I48" s="813"/>
      <c r="J48" s="813"/>
      <c r="K48" s="813"/>
      <c r="L48" s="813"/>
      <c r="M48" s="813"/>
      <c r="N48" s="813"/>
      <c r="O48" s="813"/>
    </row>
    <row r="49" spans="2:15" ht="14.25" customHeight="1"/>
    <row r="50" spans="2:15" ht="14.25" customHeight="1">
      <c r="B50" s="774" t="s">
        <v>458</v>
      </c>
    </row>
    <row r="51" spans="2:15" ht="15.4" customHeight="1">
      <c r="B51" s="802" t="s">
        <v>360</v>
      </c>
      <c r="C51" s="814"/>
      <c r="D51" s="814"/>
      <c r="E51" s="823"/>
    </row>
    <row r="52" spans="2:15" ht="15.4" customHeight="1">
      <c r="B52" s="803"/>
      <c r="C52" s="815"/>
      <c r="D52" s="815"/>
      <c r="E52" s="824"/>
    </row>
    <row r="53" spans="2:15" ht="15.4" customHeight="1">
      <c r="B53" s="804"/>
      <c r="C53" s="775"/>
      <c r="D53" s="775"/>
      <c r="E53" s="825" t="s">
        <v>459</v>
      </c>
      <c r="F53" s="802" t="s">
        <v>447</v>
      </c>
      <c r="G53" s="814"/>
      <c r="H53" s="823"/>
      <c r="I53" s="835" t="s">
        <v>460</v>
      </c>
      <c r="J53" s="621"/>
      <c r="K53" s="621"/>
    </row>
    <row r="54" spans="2:15" s="786" customFormat="1" ht="12" customHeight="1">
      <c r="B54" s="803"/>
      <c r="C54" s="815"/>
      <c r="D54" s="815"/>
      <c r="E54" s="824"/>
      <c r="F54" s="803"/>
      <c r="G54" s="815"/>
      <c r="H54" s="824"/>
      <c r="I54" s="835"/>
      <c r="J54" s="621"/>
      <c r="K54" s="621"/>
      <c r="L54" s="774"/>
      <c r="M54" s="774"/>
      <c r="N54" s="774"/>
      <c r="O54" s="774"/>
    </row>
    <row r="55" spans="2:15" s="786" customFormat="1" ht="12" customHeight="1">
      <c r="B55" s="805"/>
      <c r="C55" s="805"/>
      <c r="D55" s="805"/>
      <c r="E55" s="805"/>
      <c r="F55" s="805"/>
      <c r="G55" s="805"/>
      <c r="H55" s="805"/>
      <c r="I55" s="805"/>
      <c r="J55" s="805"/>
      <c r="K55" s="805"/>
      <c r="L55" s="805"/>
      <c r="M55" s="805"/>
      <c r="N55" s="805"/>
      <c r="O55" s="805"/>
    </row>
    <row r="56" spans="2:15">
      <c r="B56" s="786" t="s">
        <v>426</v>
      </c>
      <c r="C56" s="786"/>
      <c r="D56" s="786"/>
      <c r="E56" s="786"/>
      <c r="F56" s="786"/>
      <c r="G56" s="786"/>
      <c r="H56" s="786"/>
      <c r="I56" s="786"/>
      <c r="J56" s="786"/>
      <c r="K56" s="786"/>
      <c r="L56" s="786"/>
      <c r="M56" s="786"/>
      <c r="N56" s="786"/>
      <c r="O56" s="786"/>
    </row>
    <row r="57" spans="2:15" ht="15.4" customHeight="1">
      <c r="B57" s="801">
        <v>1</v>
      </c>
      <c r="C57" s="786" t="s">
        <v>161</v>
      </c>
      <c r="D57" s="786"/>
      <c r="E57" s="786"/>
      <c r="F57" s="786"/>
      <c r="G57" s="786"/>
      <c r="H57" s="786"/>
      <c r="I57" s="786"/>
      <c r="J57" s="786"/>
      <c r="K57" s="786"/>
      <c r="L57" s="786"/>
      <c r="M57" s="786"/>
      <c r="N57" s="786"/>
      <c r="O57" s="786"/>
    </row>
    <row r="58" spans="2:15" ht="15.4" customHeight="1">
      <c r="B58" s="801">
        <v>2</v>
      </c>
      <c r="C58" s="816" t="s">
        <v>461</v>
      </c>
      <c r="D58" s="816"/>
      <c r="E58" s="816"/>
      <c r="F58" s="816"/>
      <c r="G58" s="816"/>
      <c r="H58" s="816"/>
      <c r="I58" s="816"/>
      <c r="J58" s="816"/>
      <c r="K58" s="816"/>
      <c r="L58" s="816"/>
      <c r="M58" s="816"/>
      <c r="N58" s="816"/>
      <c r="O58" s="816"/>
    </row>
    <row r="59" spans="2:15" ht="15.4" customHeight="1">
      <c r="B59" s="786"/>
      <c r="C59" s="816"/>
      <c r="D59" s="816"/>
      <c r="E59" s="816"/>
      <c r="F59" s="816"/>
      <c r="G59" s="816"/>
      <c r="H59" s="816"/>
      <c r="I59" s="816"/>
      <c r="J59" s="816"/>
      <c r="K59" s="816"/>
      <c r="L59" s="816"/>
      <c r="M59" s="816"/>
      <c r="N59" s="816"/>
      <c r="O59" s="816"/>
    </row>
    <row r="60" spans="2:15" ht="7.9" customHeight="1"/>
    <row r="61" spans="2:15" ht="15.4" customHeight="1"/>
    <row r="62" spans="2:15" ht="15.4" customHeight="1"/>
    <row r="63" spans="2:15" ht="15.4" customHeight="1"/>
    <row r="64" spans="2:15" ht="15.4" customHeight="1"/>
    <row r="65" ht="15.4" customHeight="1"/>
    <row r="66" ht="15.4" customHeight="1"/>
    <row r="67" ht="15.4" customHeight="1"/>
  </sheetData>
  <mergeCells count="142">
    <mergeCell ref="B3:O3"/>
    <mergeCell ref="B5:C5"/>
    <mergeCell ref="D5:H5"/>
    <mergeCell ref="J5:L5"/>
    <mergeCell ref="M5:O5"/>
    <mergeCell ref="B7:K7"/>
    <mergeCell ref="L7:O7"/>
    <mergeCell ref="B12:O12"/>
    <mergeCell ref="B13:D13"/>
    <mergeCell ref="E13:F13"/>
    <mergeCell ref="H13:I13"/>
    <mergeCell ref="K13:L13"/>
    <mergeCell ref="N13:O13"/>
    <mergeCell ref="B14:D14"/>
    <mergeCell ref="E14:G14"/>
    <mergeCell ref="H14:J14"/>
    <mergeCell ref="K14:M14"/>
    <mergeCell ref="N14:O14"/>
    <mergeCell ref="B16:O16"/>
    <mergeCell ref="C17:E17"/>
    <mergeCell ref="F17:I17"/>
    <mergeCell ref="J17:L17"/>
    <mergeCell ref="M17:O17"/>
    <mergeCell ref="C18:E18"/>
    <mergeCell ref="F18:I18"/>
    <mergeCell ref="J18:L18"/>
    <mergeCell ref="M18:O18"/>
    <mergeCell ref="C19:E19"/>
    <mergeCell ref="F19:I19"/>
    <mergeCell ref="J19:L19"/>
    <mergeCell ref="M19:O19"/>
    <mergeCell ref="C20:E20"/>
    <mergeCell ref="F20:I20"/>
    <mergeCell ref="J20:L20"/>
    <mergeCell ref="M20:O20"/>
    <mergeCell ref="C21:E21"/>
    <mergeCell ref="F21:I21"/>
    <mergeCell ref="J21:L21"/>
    <mergeCell ref="M21:O21"/>
    <mergeCell ref="C22:E22"/>
    <mergeCell ref="F22:I22"/>
    <mergeCell ref="J22:L22"/>
    <mergeCell ref="M22:O22"/>
    <mergeCell ref="C23:E23"/>
    <mergeCell ref="F23:I23"/>
    <mergeCell ref="J23:L23"/>
    <mergeCell ref="M23:O23"/>
    <mergeCell ref="C24:E24"/>
    <mergeCell ref="F24:I24"/>
    <mergeCell ref="J24:L24"/>
    <mergeCell ref="M24:O24"/>
    <mergeCell ref="C25:E25"/>
    <mergeCell ref="F25:I25"/>
    <mergeCell ref="J25:L25"/>
    <mergeCell ref="M25:O25"/>
    <mergeCell ref="C26:I26"/>
    <mergeCell ref="J26:L26"/>
    <mergeCell ref="M26:O26"/>
    <mergeCell ref="C27:E27"/>
    <mergeCell ref="F27:I27"/>
    <mergeCell ref="J27:L27"/>
    <mergeCell ref="M27:O27"/>
    <mergeCell ref="C28:E28"/>
    <mergeCell ref="F28:I28"/>
    <mergeCell ref="J28:L28"/>
    <mergeCell ref="M28:O28"/>
    <mergeCell ref="C29:E29"/>
    <mergeCell ref="F29:I29"/>
    <mergeCell ref="J29:L29"/>
    <mergeCell ref="M29:O29"/>
    <mergeCell ref="C30:E30"/>
    <mergeCell ref="F30:I30"/>
    <mergeCell ref="J30:L30"/>
    <mergeCell ref="M30:O30"/>
    <mergeCell ref="C31:E31"/>
    <mergeCell ref="F31:I31"/>
    <mergeCell ref="J31:L31"/>
    <mergeCell ref="M31:O31"/>
    <mergeCell ref="C32:E32"/>
    <mergeCell ref="F32:I32"/>
    <mergeCell ref="J32:L32"/>
    <mergeCell ref="M32:O32"/>
    <mergeCell ref="C33:E33"/>
    <mergeCell ref="F33:I33"/>
    <mergeCell ref="J33:L33"/>
    <mergeCell ref="M33:O33"/>
    <mergeCell ref="C34:E34"/>
    <mergeCell ref="F34:I34"/>
    <mergeCell ref="J34:L34"/>
    <mergeCell ref="M34:O34"/>
    <mergeCell ref="C35:I35"/>
    <mergeCell ref="J35:L35"/>
    <mergeCell ref="M35:O35"/>
    <mergeCell ref="C36:E36"/>
    <mergeCell ref="F36:I36"/>
    <mergeCell ref="J36:L36"/>
    <mergeCell ref="M36:O36"/>
    <mergeCell ref="C37:E37"/>
    <mergeCell ref="F37:I37"/>
    <mergeCell ref="J37:L37"/>
    <mergeCell ref="M37:O37"/>
    <mergeCell ref="C38:E38"/>
    <mergeCell ref="F38:I38"/>
    <mergeCell ref="J38:L38"/>
    <mergeCell ref="M38:O38"/>
    <mergeCell ref="C39:E39"/>
    <mergeCell ref="F39:I39"/>
    <mergeCell ref="J39:L39"/>
    <mergeCell ref="M39:O39"/>
    <mergeCell ref="C40:E40"/>
    <mergeCell ref="F40:I40"/>
    <mergeCell ref="J40:L40"/>
    <mergeCell ref="M40:O40"/>
    <mergeCell ref="C41:E41"/>
    <mergeCell ref="F41:I41"/>
    <mergeCell ref="J41:L41"/>
    <mergeCell ref="M41:O41"/>
    <mergeCell ref="C42:E42"/>
    <mergeCell ref="F42:I42"/>
    <mergeCell ref="J42:L42"/>
    <mergeCell ref="M42:O42"/>
    <mergeCell ref="C43:E43"/>
    <mergeCell ref="F43:I43"/>
    <mergeCell ref="J43:L43"/>
    <mergeCell ref="M43:O43"/>
    <mergeCell ref="C44:I44"/>
    <mergeCell ref="J44:L44"/>
    <mergeCell ref="M44:O44"/>
    <mergeCell ref="C47:O47"/>
    <mergeCell ref="C48:O48"/>
    <mergeCell ref="L8:O10"/>
    <mergeCell ref="B21:B23"/>
    <mergeCell ref="B30:B32"/>
    <mergeCell ref="B39:B41"/>
    <mergeCell ref="J45:L46"/>
    <mergeCell ref="M45:O46"/>
    <mergeCell ref="B51:E52"/>
    <mergeCell ref="B53:D54"/>
    <mergeCell ref="E53:E54"/>
    <mergeCell ref="F53:H54"/>
    <mergeCell ref="I53:K54"/>
    <mergeCell ref="C58:O59"/>
  </mergeCells>
  <phoneticPr fontId="24"/>
  <printOptions horizontalCentered="1" verticalCentered="1"/>
  <pageMargins left="0.39370078740157483" right="0.39370078740157483" top="0.59055118110236227" bottom="0.39370078740157483" header="0.27559055118110237" footer="0.43307086614173229"/>
  <pageSetup paperSize="9" scale="85" fitToWidth="1" fitToHeight="1" orientation="portrait" usePrinterDefaults="1"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B1:U74"/>
  <sheetViews>
    <sheetView view="pageBreakPreview" zoomScaleSheetLayoutView="100" workbookViewId="0">
      <selection activeCell="D4" sqref="D4:H4"/>
    </sheetView>
  </sheetViews>
  <sheetFormatPr defaultColWidth="9.375" defaultRowHeight="13.5"/>
  <cols>
    <col min="1" max="1" width="1.375" style="774" customWidth="1"/>
    <col min="2" max="15" width="7.875" style="774" customWidth="1"/>
    <col min="16" max="16" width="9.625" style="774" customWidth="1"/>
    <col min="17" max="17" width="1.625" style="774" customWidth="1"/>
    <col min="18" max="16384" width="9.375" style="774"/>
  </cols>
  <sheetData>
    <row r="1" spans="2:21" ht="7.5" customHeight="1">
      <c r="Q1" s="785"/>
      <c r="R1" s="785"/>
      <c r="S1" s="785"/>
      <c r="T1" s="785"/>
      <c r="U1" s="785"/>
    </row>
    <row r="2" spans="2:21" ht="17.25">
      <c r="B2" s="775" t="s">
        <v>260</v>
      </c>
      <c r="C2" s="775"/>
      <c r="D2" s="775"/>
      <c r="E2" s="775"/>
      <c r="F2" s="775"/>
      <c r="G2" s="775"/>
      <c r="H2" s="775"/>
      <c r="I2" s="775"/>
      <c r="J2" s="775"/>
      <c r="K2" s="775"/>
      <c r="L2" s="775"/>
      <c r="M2" s="775"/>
      <c r="N2" s="775"/>
      <c r="O2" s="775"/>
      <c r="P2" s="775"/>
      <c r="Q2" s="898"/>
    </row>
    <row r="3" spans="2:21" ht="7.5" customHeight="1">
      <c r="Q3" s="775"/>
    </row>
    <row r="4" spans="2:21" ht="19.5" customHeight="1">
      <c r="B4" s="788" t="s">
        <v>123</v>
      </c>
      <c r="C4" s="788"/>
      <c r="D4" s="776"/>
      <c r="E4" s="776"/>
      <c r="F4" s="776"/>
      <c r="G4" s="776"/>
      <c r="H4" s="776"/>
      <c r="I4" s="775"/>
      <c r="J4" s="789" t="s">
        <v>80</v>
      </c>
      <c r="K4" s="613"/>
      <c r="L4" s="654"/>
      <c r="M4" s="747"/>
      <c r="N4" s="291"/>
      <c r="O4" s="291"/>
      <c r="P4" s="313"/>
      <c r="Q4" s="775"/>
    </row>
    <row r="5" spans="2:21" ht="7.5" customHeight="1">
      <c r="B5" s="775"/>
      <c r="C5" s="775"/>
      <c r="D5" s="775"/>
      <c r="E5" s="775"/>
      <c r="F5" s="775"/>
      <c r="G5" s="775"/>
      <c r="H5" s="775"/>
      <c r="I5" s="775"/>
      <c r="J5" s="775"/>
      <c r="K5" s="775"/>
      <c r="L5" s="775"/>
      <c r="M5" s="775"/>
      <c r="N5" s="775"/>
      <c r="O5" s="775"/>
      <c r="P5" s="775"/>
      <c r="Q5" s="775"/>
    </row>
    <row r="6" spans="2:21" ht="15.4" customHeight="1">
      <c r="B6" s="789" t="s">
        <v>445</v>
      </c>
      <c r="C6" s="613"/>
      <c r="D6" s="613"/>
      <c r="E6" s="613"/>
      <c r="F6" s="613"/>
      <c r="G6" s="613"/>
      <c r="H6" s="613"/>
      <c r="I6" s="613"/>
      <c r="J6" s="613"/>
      <c r="K6" s="654"/>
      <c r="L6" s="789" t="s">
        <v>465</v>
      </c>
      <c r="M6" s="613"/>
      <c r="N6" s="613"/>
      <c r="O6" s="613"/>
      <c r="P6" s="654"/>
      <c r="Q6" s="775"/>
    </row>
    <row r="7" spans="2:21" ht="15.4" customHeight="1">
      <c r="B7" s="866" t="s">
        <v>218</v>
      </c>
      <c r="C7" s="869" t="s">
        <v>127</v>
      </c>
      <c r="D7" s="873"/>
      <c r="E7" s="873"/>
      <c r="F7" s="873"/>
      <c r="G7" s="877"/>
      <c r="H7" s="873"/>
      <c r="I7" s="877"/>
      <c r="J7" s="869"/>
      <c r="K7" s="873"/>
      <c r="L7" s="885" t="s">
        <v>466</v>
      </c>
      <c r="M7" s="888"/>
      <c r="N7" s="888"/>
      <c r="O7" s="888"/>
      <c r="P7" s="894"/>
      <c r="Q7" s="775"/>
    </row>
    <row r="8" spans="2:21" ht="15.4" customHeight="1">
      <c r="B8" s="867" t="s">
        <v>286</v>
      </c>
      <c r="C8" s="870" t="s">
        <v>446</v>
      </c>
      <c r="D8" s="874"/>
      <c r="E8" s="874"/>
      <c r="F8" s="874"/>
      <c r="G8" s="878"/>
      <c r="H8" s="874"/>
      <c r="I8" s="878"/>
      <c r="J8" s="870"/>
      <c r="K8" s="874"/>
      <c r="L8" s="886" t="s">
        <v>469</v>
      </c>
      <c r="M8" s="889"/>
      <c r="N8" s="889"/>
      <c r="O8" s="889"/>
      <c r="P8" s="895"/>
      <c r="Q8" s="775"/>
    </row>
    <row r="9" spans="2:21" ht="15.4" customHeight="1">
      <c r="B9" s="868" t="s">
        <v>359</v>
      </c>
      <c r="C9" s="871" t="s">
        <v>232</v>
      </c>
      <c r="D9" s="875"/>
      <c r="E9" s="875"/>
      <c r="F9" s="875"/>
      <c r="G9" s="879"/>
      <c r="H9" s="875"/>
      <c r="I9" s="879"/>
      <c r="J9" s="871"/>
      <c r="K9" s="875"/>
      <c r="L9" s="887" t="s">
        <v>466</v>
      </c>
      <c r="M9" s="890"/>
      <c r="N9" s="890"/>
      <c r="O9" s="890"/>
      <c r="P9" s="896"/>
      <c r="Q9" s="775"/>
    </row>
    <row r="10" spans="2:21" ht="15.4" customHeight="1">
      <c r="Q10" s="775"/>
    </row>
    <row r="11" spans="2:21" ht="15.4" customHeight="1">
      <c r="B11" s="621" t="s">
        <v>470</v>
      </c>
      <c r="C11" s="621"/>
      <c r="D11" s="621"/>
      <c r="E11" s="621"/>
      <c r="F11" s="621"/>
      <c r="G11" s="621"/>
      <c r="H11" s="621"/>
      <c r="I11" s="621"/>
      <c r="J11" s="621"/>
      <c r="K11" s="621"/>
      <c r="L11" s="621"/>
      <c r="M11" s="621"/>
      <c r="N11" s="621"/>
      <c r="O11" s="621"/>
      <c r="P11" s="621"/>
      <c r="Q11" s="775"/>
    </row>
    <row r="12" spans="2:21" ht="15.4" customHeight="1">
      <c r="B12" s="793" t="s">
        <v>450</v>
      </c>
      <c r="C12" s="808"/>
      <c r="D12" s="819"/>
      <c r="E12" s="822"/>
      <c r="F12" s="826"/>
      <c r="G12" s="832" t="s">
        <v>452</v>
      </c>
      <c r="H12" s="833"/>
      <c r="I12" s="826"/>
      <c r="J12" s="832" t="s">
        <v>452</v>
      </c>
      <c r="K12" s="833"/>
      <c r="L12" s="826"/>
      <c r="M12" s="852" t="s">
        <v>452</v>
      </c>
      <c r="N12" s="891" t="s">
        <v>331</v>
      </c>
      <c r="O12" s="892"/>
      <c r="P12" s="897"/>
      <c r="Q12" s="775"/>
    </row>
    <row r="13" spans="2:21" ht="30" customHeight="1">
      <c r="B13" s="794" t="s">
        <v>371</v>
      </c>
      <c r="C13" s="809"/>
      <c r="D13" s="820"/>
      <c r="E13" s="794"/>
      <c r="F13" s="809"/>
      <c r="G13" s="809"/>
      <c r="H13" s="809"/>
      <c r="I13" s="809"/>
      <c r="J13" s="809"/>
      <c r="K13" s="809"/>
      <c r="L13" s="809"/>
      <c r="M13" s="820"/>
      <c r="N13" s="803"/>
      <c r="O13" s="815"/>
      <c r="P13" s="824"/>
      <c r="Q13" s="775"/>
    </row>
    <row r="14" spans="2:21" ht="15.4" customHeight="1">
      <c r="Q14" s="775"/>
    </row>
    <row r="15" spans="2:21" ht="15.4" customHeight="1">
      <c r="B15" s="621" t="s">
        <v>471</v>
      </c>
      <c r="C15" s="621"/>
      <c r="D15" s="621"/>
      <c r="E15" s="621"/>
      <c r="F15" s="621"/>
      <c r="G15" s="621"/>
      <c r="H15" s="621"/>
      <c r="I15" s="621"/>
      <c r="J15" s="621"/>
      <c r="K15" s="621"/>
      <c r="L15" s="621"/>
      <c r="M15" s="621"/>
      <c r="N15" s="621"/>
      <c r="O15" s="621"/>
      <c r="P15" s="621"/>
      <c r="Q15" s="775"/>
    </row>
    <row r="16" spans="2:21" ht="15.2" customHeight="1">
      <c r="B16" s="795" t="s">
        <v>450</v>
      </c>
      <c r="C16" s="810" t="s">
        <v>374</v>
      </c>
      <c r="D16" s="810"/>
      <c r="E16" s="810"/>
      <c r="F16" s="810" t="s">
        <v>8</v>
      </c>
      <c r="G16" s="810"/>
      <c r="H16" s="810"/>
      <c r="I16" s="810"/>
      <c r="J16" s="881" t="s">
        <v>385</v>
      </c>
      <c r="K16" s="884"/>
      <c r="L16" s="884"/>
      <c r="M16" s="884"/>
      <c r="N16" s="884"/>
      <c r="O16" s="810" t="s">
        <v>472</v>
      </c>
      <c r="P16" s="858"/>
      <c r="Q16" s="775"/>
    </row>
    <row r="17" spans="2:16" ht="15.2" customHeight="1">
      <c r="B17" s="796"/>
      <c r="C17" s="827"/>
      <c r="D17" s="827"/>
      <c r="E17" s="827"/>
      <c r="F17" s="827"/>
      <c r="G17" s="827"/>
      <c r="H17" s="827"/>
      <c r="I17" s="827"/>
      <c r="J17" s="882"/>
      <c r="K17" s="842"/>
      <c r="L17" s="842" t="s">
        <v>132</v>
      </c>
      <c r="M17" s="842"/>
      <c r="N17" s="842"/>
      <c r="O17" s="827"/>
      <c r="P17" s="859"/>
    </row>
    <row r="18" spans="2:16" ht="15.2" customHeight="1">
      <c r="B18" s="797"/>
      <c r="C18" s="776"/>
      <c r="D18" s="776"/>
      <c r="E18" s="776"/>
      <c r="F18" s="776"/>
      <c r="G18" s="776"/>
      <c r="H18" s="776"/>
      <c r="I18" s="776"/>
      <c r="J18" s="747"/>
      <c r="K18" s="291"/>
      <c r="L18" s="291" t="s">
        <v>132</v>
      </c>
      <c r="M18" s="291"/>
      <c r="N18" s="291"/>
      <c r="O18" s="776"/>
      <c r="P18" s="860"/>
    </row>
    <row r="19" spans="2:16" ht="15.2" customHeight="1">
      <c r="B19" s="797"/>
      <c r="C19" s="776"/>
      <c r="D19" s="776"/>
      <c r="E19" s="776"/>
      <c r="F19" s="776"/>
      <c r="G19" s="776"/>
      <c r="H19" s="776"/>
      <c r="I19" s="776"/>
      <c r="J19" s="747"/>
      <c r="K19" s="291"/>
      <c r="L19" s="291" t="s">
        <v>132</v>
      </c>
      <c r="M19" s="291"/>
      <c r="N19" s="291"/>
      <c r="O19" s="776"/>
      <c r="P19" s="860"/>
    </row>
    <row r="20" spans="2:16" ht="15.2" customHeight="1">
      <c r="B20" s="798"/>
      <c r="C20" s="776"/>
      <c r="D20" s="776"/>
      <c r="E20" s="776"/>
      <c r="F20" s="776"/>
      <c r="G20" s="776"/>
      <c r="H20" s="776"/>
      <c r="I20" s="776"/>
      <c r="J20" s="747"/>
      <c r="K20" s="291"/>
      <c r="L20" s="291" t="s">
        <v>132</v>
      </c>
      <c r="M20" s="291"/>
      <c r="N20" s="291"/>
      <c r="O20" s="776"/>
      <c r="P20" s="860"/>
    </row>
    <row r="21" spans="2:16" ht="15.2" customHeight="1">
      <c r="B21" s="798"/>
      <c r="C21" s="776"/>
      <c r="D21" s="776"/>
      <c r="E21" s="776"/>
      <c r="F21" s="776"/>
      <c r="G21" s="776"/>
      <c r="H21" s="776"/>
      <c r="I21" s="776"/>
      <c r="J21" s="747"/>
      <c r="K21" s="291"/>
      <c r="L21" s="291" t="s">
        <v>132</v>
      </c>
      <c r="M21" s="291"/>
      <c r="N21" s="291"/>
      <c r="O21" s="776"/>
      <c r="P21" s="860"/>
    </row>
    <row r="22" spans="2:16" ht="15.2" customHeight="1">
      <c r="B22" s="798"/>
      <c r="C22" s="776"/>
      <c r="D22" s="776"/>
      <c r="E22" s="776"/>
      <c r="F22" s="776"/>
      <c r="G22" s="776"/>
      <c r="H22" s="776"/>
      <c r="I22" s="776"/>
      <c r="J22" s="747"/>
      <c r="K22" s="291"/>
      <c r="L22" s="291" t="s">
        <v>132</v>
      </c>
      <c r="M22" s="291"/>
      <c r="N22" s="291"/>
      <c r="O22" s="776"/>
      <c r="P22" s="860"/>
    </row>
    <row r="23" spans="2:16" ht="15.2" customHeight="1">
      <c r="B23" s="799" t="s">
        <v>452</v>
      </c>
      <c r="C23" s="776"/>
      <c r="D23" s="776"/>
      <c r="E23" s="776"/>
      <c r="F23" s="776"/>
      <c r="G23" s="776"/>
      <c r="H23" s="776"/>
      <c r="I23" s="776"/>
      <c r="J23" s="747"/>
      <c r="K23" s="291"/>
      <c r="L23" s="291" t="s">
        <v>132</v>
      </c>
      <c r="M23" s="291"/>
      <c r="N23" s="291"/>
      <c r="O23" s="776"/>
      <c r="P23" s="860"/>
    </row>
    <row r="24" spans="2:16" ht="15.2" customHeight="1">
      <c r="B24" s="797"/>
      <c r="C24" s="828"/>
      <c r="D24" s="828"/>
      <c r="E24" s="828"/>
      <c r="F24" s="828"/>
      <c r="G24" s="828"/>
      <c r="H24" s="828"/>
      <c r="I24" s="828"/>
      <c r="J24" s="747"/>
      <c r="K24" s="291"/>
      <c r="L24" s="291" t="s">
        <v>132</v>
      </c>
      <c r="M24" s="291"/>
      <c r="N24" s="291"/>
      <c r="O24" s="776"/>
      <c r="P24" s="860"/>
    </row>
    <row r="25" spans="2:16" ht="15.2" customHeight="1">
      <c r="B25" s="800"/>
      <c r="C25" s="872"/>
      <c r="D25" s="876"/>
      <c r="E25" s="876"/>
      <c r="F25" s="876"/>
      <c r="G25" s="876"/>
      <c r="H25" s="876"/>
      <c r="I25" s="880"/>
      <c r="J25" s="883" t="s">
        <v>454</v>
      </c>
      <c r="K25" s="836"/>
      <c r="L25" s="836"/>
      <c r="M25" s="836"/>
      <c r="N25" s="847"/>
      <c r="O25" s="883"/>
      <c r="P25" s="861"/>
    </row>
    <row r="26" spans="2:16" ht="15.2" customHeight="1">
      <c r="B26" s="796"/>
      <c r="C26" s="827"/>
      <c r="D26" s="827"/>
      <c r="E26" s="827"/>
      <c r="F26" s="827"/>
      <c r="G26" s="827"/>
      <c r="H26" s="827"/>
      <c r="I26" s="827"/>
      <c r="J26" s="882"/>
      <c r="K26" s="842"/>
      <c r="L26" s="842" t="s">
        <v>132</v>
      </c>
      <c r="M26" s="842"/>
      <c r="N26" s="842"/>
      <c r="O26" s="827"/>
      <c r="P26" s="859"/>
    </row>
    <row r="27" spans="2:16" ht="15.2" customHeight="1">
      <c r="B27" s="797"/>
      <c r="C27" s="776"/>
      <c r="D27" s="776"/>
      <c r="E27" s="776"/>
      <c r="F27" s="776"/>
      <c r="G27" s="776"/>
      <c r="H27" s="776"/>
      <c r="I27" s="776"/>
      <c r="J27" s="747"/>
      <c r="K27" s="291"/>
      <c r="L27" s="291" t="s">
        <v>132</v>
      </c>
      <c r="M27" s="291"/>
      <c r="N27" s="291"/>
      <c r="O27" s="776"/>
      <c r="P27" s="860"/>
    </row>
    <row r="28" spans="2:16" ht="15.2" customHeight="1">
      <c r="B28" s="797"/>
      <c r="C28" s="776"/>
      <c r="D28" s="776"/>
      <c r="E28" s="776"/>
      <c r="F28" s="776"/>
      <c r="G28" s="776"/>
      <c r="H28" s="776"/>
      <c r="I28" s="776"/>
      <c r="J28" s="747"/>
      <c r="K28" s="291"/>
      <c r="L28" s="291" t="s">
        <v>132</v>
      </c>
      <c r="M28" s="291"/>
      <c r="N28" s="291"/>
      <c r="O28" s="776"/>
      <c r="P28" s="860"/>
    </row>
    <row r="29" spans="2:16" ht="15.2" customHeight="1">
      <c r="B29" s="798"/>
      <c r="C29" s="776"/>
      <c r="D29" s="776"/>
      <c r="E29" s="776"/>
      <c r="F29" s="776"/>
      <c r="G29" s="776"/>
      <c r="H29" s="776"/>
      <c r="I29" s="776"/>
      <c r="J29" s="747"/>
      <c r="K29" s="291"/>
      <c r="L29" s="291" t="s">
        <v>132</v>
      </c>
      <c r="M29" s="291"/>
      <c r="N29" s="291"/>
      <c r="O29" s="776"/>
      <c r="P29" s="860"/>
    </row>
    <row r="30" spans="2:16" ht="15.2" customHeight="1">
      <c r="B30" s="798"/>
      <c r="C30" s="776"/>
      <c r="D30" s="776"/>
      <c r="E30" s="776"/>
      <c r="F30" s="776"/>
      <c r="G30" s="776"/>
      <c r="H30" s="776"/>
      <c r="I30" s="776"/>
      <c r="J30" s="747"/>
      <c r="K30" s="291"/>
      <c r="L30" s="291" t="s">
        <v>132</v>
      </c>
      <c r="M30" s="291"/>
      <c r="N30" s="291"/>
      <c r="O30" s="776"/>
      <c r="P30" s="860"/>
    </row>
    <row r="31" spans="2:16" ht="15.2" customHeight="1">
      <c r="B31" s="798"/>
      <c r="C31" s="776"/>
      <c r="D31" s="776"/>
      <c r="E31" s="776"/>
      <c r="F31" s="776"/>
      <c r="G31" s="776"/>
      <c r="H31" s="776"/>
      <c r="I31" s="776"/>
      <c r="J31" s="747"/>
      <c r="K31" s="291"/>
      <c r="L31" s="291" t="s">
        <v>132</v>
      </c>
      <c r="M31" s="291"/>
      <c r="N31" s="291"/>
      <c r="O31" s="776"/>
      <c r="P31" s="860"/>
    </row>
    <row r="32" spans="2:16" ht="15.2" customHeight="1">
      <c r="B32" s="799" t="s">
        <v>452</v>
      </c>
      <c r="C32" s="776"/>
      <c r="D32" s="776"/>
      <c r="E32" s="776"/>
      <c r="F32" s="776"/>
      <c r="G32" s="776"/>
      <c r="H32" s="776"/>
      <c r="I32" s="776"/>
      <c r="J32" s="747"/>
      <c r="K32" s="291"/>
      <c r="L32" s="291" t="s">
        <v>132</v>
      </c>
      <c r="M32" s="291"/>
      <c r="N32" s="291"/>
      <c r="O32" s="776"/>
      <c r="P32" s="860"/>
    </row>
    <row r="33" spans="2:16" ht="15.2" customHeight="1">
      <c r="B33" s="797"/>
      <c r="C33" s="828"/>
      <c r="D33" s="828"/>
      <c r="E33" s="828"/>
      <c r="F33" s="828"/>
      <c r="G33" s="828"/>
      <c r="H33" s="828"/>
      <c r="I33" s="828"/>
      <c r="J33" s="747"/>
      <c r="K33" s="291"/>
      <c r="L33" s="291" t="s">
        <v>132</v>
      </c>
      <c r="M33" s="291"/>
      <c r="N33" s="291"/>
      <c r="O33" s="776"/>
      <c r="P33" s="860"/>
    </row>
    <row r="34" spans="2:16" ht="15.2" customHeight="1">
      <c r="B34" s="800"/>
      <c r="C34" s="872"/>
      <c r="D34" s="876"/>
      <c r="E34" s="876"/>
      <c r="F34" s="876"/>
      <c r="G34" s="876"/>
      <c r="H34" s="876"/>
      <c r="I34" s="880"/>
      <c r="J34" s="883" t="s">
        <v>454</v>
      </c>
      <c r="K34" s="836"/>
      <c r="L34" s="836"/>
      <c r="M34" s="836"/>
      <c r="N34" s="847"/>
      <c r="O34" s="883"/>
      <c r="P34" s="861"/>
    </row>
    <row r="35" spans="2:16" ht="15.2" customHeight="1">
      <c r="B35" s="796"/>
      <c r="C35" s="827"/>
      <c r="D35" s="827"/>
      <c r="E35" s="827"/>
      <c r="F35" s="827"/>
      <c r="G35" s="827"/>
      <c r="H35" s="827"/>
      <c r="I35" s="827"/>
      <c r="J35" s="882"/>
      <c r="K35" s="842"/>
      <c r="L35" s="842" t="s">
        <v>132</v>
      </c>
      <c r="M35" s="842"/>
      <c r="N35" s="842"/>
      <c r="O35" s="827"/>
      <c r="P35" s="859"/>
    </row>
    <row r="36" spans="2:16" ht="15.2" customHeight="1">
      <c r="B36" s="797"/>
      <c r="C36" s="776"/>
      <c r="D36" s="776"/>
      <c r="E36" s="776"/>
      <c r="F36" s="776"/>
      <c r="G36" s="776"/>
      <c r="H36" s="776"/>
      <c r="I36" s="776"/>
      <c r="J36" s="747"/>
      <c r="K36" s="291"/>
      <c r="L36" s="291" t="s">
        <v>132</v>
      </c>
      <c r="M36" s="291"/>
      <c r="N36" s="291"/>
      <c r="O36" s="776"/>
      <c r="P36" s="860"/>
    </row>
    <row r="37" spans="2:16" ht="15.2" customHeight="1">
      <c r="B37" s="797"/>
      <c r="C37" s="776"/>
      <c r="D37" s="776"/>
      <c r="E37" s="776"/>
      <c r="F37" s="776"/>
      <c r="G37" s="776"/>
      <c r="H37" s="776"/>
      <c r="I37" s="776"/>
      <c r="J37" s="747"/>
      <c r="K37" s="291"/>
      <c r="L37" s="291" t="s">
        <v>132</v>
      </c>
      <c r="M37" s="291"/>
      <c r="N37" s="291"/>
      <c r="O37" s="776"/>
      <c r="P37" s="860"/>
    </row>
    <row r="38" spans="2:16" ht="15.2" customHeight="1">
      <c r="B38" s="798"/>
      <c r="C38" s="776"/>
      <c r="D38" s="776"/>
      <c r="E38" s="776"/>
      <c r="F38" s="776"/>
      <c r="G38" s="776"/>
      <c r="H38" s="776"/>
      <c r="I38" s="776"/>
      <c r="J38" s="747"/>
      <c r="K38" s="291"/>
      <c r="L38" s="291" t="s">
        <v>132</v>
      </c>
      <c r="M38" s="291"/>
      <c r="N38" s="291"/>
      <c r="O38" s="776"/>
      <c r="P38" s="860"/>
    </row>
    <row r="39" spans="2:16" ht="15.2" customHeight="1">
      <c r="B39" s="798"/>
      <c r="C39" s="776"/>
      <c r="D39" s="776"/>
      <c r="E39" s="776"/>
      <c r="F39" s="776"/>
      <c r="G39" s="776"/>
      <c r="H39" s="776"/>
      <c r="I39" s="776"/>
      <c r="J39" s="747"/>
      <c r="K39" s="291"/>
      <c r="L39" s="291" t="s">
        <v>132</v>
      </c>
      <c r="M39" s="291"/>
      <c r="N39" s="291"/>
      <c r="O39" s="776"/>
      <c r="P39" s="860"/>
    </row>
    <row r="40" spans="2:16" ht="15.2" customHeight="1">
      <c r="B40" s="798"/>
      <c r="C40" s="776"/>
      <c r="D40" s="776"/>
      <c r="E40" s="776"/>
      <c r="F40" s="776"/>
      <c r="G40" s="776"/>
      <c r="H40" s="776"/>
      <c r="I40" s="776"/>
      <c r="J40" s="747"/>
      <c r="K40" s="291"/>
      <c r="L40" s="291" t="s">
        <v>132</v>
      </c>
      <c r="M40" s="291"/>
      <c r="N40" s="291"/>
      <c r="O40" s="776"/>
      <c r="P40" s="860"/>
    </row>
    <row r="41" spans="2:16" ht="15.2" customHeight="1">
      <c r="B41" s="799" t="s">
        <v>452</v>
      </c>
      <c r="C41" s="776"/>
      <c r="D41" s="776"/>
      <c r="E41" s="776"/>
      <c r="F41" s="776"/>
      <c r="G41" s="776"/>
      <c r="H41" s="776"/>
      <c r="I41" s="776"/>
      <c r="J41" s="747"/>
      <c r="K41" s="291"/>
      <c r="L41" s="291" t="s">
        <v>132</v>
      </c>
      <c r="M41" s="291"/>
      <c r="N41" s="291"/>
      <c r="O41" s="776"/>
      <c r="P41" s="860"/>
    </row>
    <row r="42" spans="2:16" ht="15.2" customHeight="1">
      <c r="B42" s="797"/>
      <c r="C42" s="828"/>
      <c r="D42" s="828"/>
      <c r="E42" s="828"/>
      <c r="F42" s="828"/>
      <c r="G42" s="828"/>
      <c r="H42" s="828"/>
      <c r="I42" s="828"/>
      <c r="J42" s="747"/>
      <c r="K42" s="291"/>
      <c r="L42" s="291" t="s">
        <v>132</v>
      </c>
      <c r="M42" s="291"/>
      <c r="N42" s="291"/>
      <c r="O42" s="776"/>
      <c r="P42" s="860"/>
    </row>
    <row r="43" spans="2:16" ht="15.2" customHeight="1">
      <c r="B43" s="800"/>
      <c r="C43" s="872"/>
      <c r="D43" s="876"/>
      <c r="E43" s="876"/>
      <c r="F43" s="876"/>
      <c r="G43" s="876"/>
      <c r="H43" s="876"/>
      <c r="I43" s="880"/>
      <c r="J43" s="883" t="s">
        <v>454</v>
      </c>
      <c r="K43" s="836"/>
      <c r="L43" s="836"/>
      <c r="M43" s="836"/>
      <c r="N43" s="847"/>
      <c r="O43" s="883"/>
      <c r="P43" s="861"/>
    </row>
    <row r="44" spans="2:16" ht="14.25" customHeight="1">
      <c r="J44" s="837" t="s">
        <v>456</v>
      </c>
      <c r="K44" s="842"/>
      <c r="L44" s="842"/>
      <c r="M44" s="842"/>
      <c r="N44" s="848"/>
      <c r="O44" s="882"/>
      <c r="P44" s="862"/>
    </row>
    <row r="45" spans="2:16" ht="14.25" customHeight="1">
      <c r="J45" s="838"/>
      <c r="K45" s="843"/>
      <c r="L45" s="843"/>
      <c r="M45" s="843"/>
      <c r="N45" s="849"/>
      <c r="O45" s="893"/>
      <c r="P45" s="863"/>
    </row>
    <row r="46" spans="2:16" ht="14.25" customHeight="1">
      <c r="B46" s="801" t="s">
        <v>69</v>
      </c>
      <c r="C46" s="813" t="s">
        <v>403</v>
      </c>
      <c r="D46" s="813"/>
      <c r="E46" s="813"/>
      <c r="F46" s="813"/>
      <c r="G46" s="813"/>
      <c r="H46" s="813"/>
      <c r="I46" s="813"/>
      <c r="J46" s="813"/>
      <c r="K46" s="813"/>
      <c r="L46" s="813"/>
      <c r="M46" s="813"/>
      <c r="N46" s="813"/>
      <c r="O46" s="813"/>
      <c r="P46" s="813"/>
    </row>
    <row r="47" spans="2:16" ht="14.25" customHeight="1">
      <c r="B47" s="801" t="s">
        <v>69</v>
      </c>
      <c r="C47" s="813" t="s">
        <v>57</v>
      </c>
      <c r="D47" s="813"/>
      <c r="E47" s="813"/>
      <c r="F47" s="813"/>
      <c r="G47" s="813"/>
      <c r="H47" s="813"/>
      <c r="I47" s="813"/>
      <c r="J47" s="813"/>
      <c r="K47" s="813"/>
      <c r="L47" s="813"/>
      <c r="M47" s="813"/>
      <c r="N47" s="813"/>
      <c r="O47" s="813"/>
      <c r="P47" s="813"/>
    </row>
    <row r="48" spans="2:16" ht="14.25" customHeight="1">
      <c r="B48" s="864"/>
      <c r="C48" s="864"/>
      <c r="D48" s="864"/>
      <c r="E48" s="864"/>
      <c r="F48" s="864"/>
      <c r="G48" s="864"/>
      <c r="H48" s="864"/>
      <c r="I48" s="864"/>
      <c r="J48" s="864"/>
      <c r="K48" s="864"/>
      <c r="L48" s="864"/>
      <c r="M48" s="864"/>
      <c r="N48" s="864"/>
      <c r="O48" s="864"/>
      <c r="P48" s="864"/>
    </row>
    <row r="49" spans="2:16" ht="14.25" customHeight="1">
      <c r="B49" s="774" t="s">
        <v>474</v>
      </c>
    </row>
    <row r="50" spans="2:16" ht="15.4" customHeight="1">
      <c r="B50" s="802" t="s">
        <v>360</v>
      </c>
      <c r="C50" s="814"/>
      <c r="D50" s="814"/>
      <c r="E50" s="823"/>
    </row>
    <row r="51" spans="2:16" ht="11.25" customHeight="1">
      <c r="B51" s="803"/>
      <c r="C51" s="815"/>
      <c r="D51" s="815"/>
      <c r="E51" s="824"/>
    </row>
    <row r="52" spans="2:16" ht="11.25" customHeight="1">
      <c r="B52" s="804"/>
      <c r="C52" s="775"/>
      <c r="D52" s="775"/>
      <c r="E52" s="825" t="s">
        <v>459</v>
      </c>
      <c r="F52" s="802" t="s">
        <v>447</v>
      </c>
      <c r="G52" s="814"/>
      <c r="H52" s="823"/>
      <c r="I52" s="804" t="s">
        <v>476</v>
      </c>
      <c r="J52" s="621" t="s">
        <v>478</v>
      </c>
      <c r="K52" s="621"/>
      <c r="L52" s="621"/>
      <c r="M52" s="621"/>
      <c r="N52" s="621"/>
      <c r="O52" s="621"/>
    </row>
    <row r="53" spans="2:16" s="786" customFormat="1" ht="12" customHeight="1">
      <c r="B53" s="803"/>
      <c r="C53" s="815"/>
      <c r="D53" s="815"/>
      <c r="E53" s="824"/>
      <c r="F53" s="803"/>
      <c r="G53" s="815"/>
      <c r="H53" s="824"/>
      <c r="I53" s="804"/>
      <c r="J53" s="621"/>
      <c r="K53" s="621"/>
      <c r="L53" s="621"/>
      <c r="M53" s="621"/>
      <c r="N53" s="621"/>
      <c r="O53" s="621"/>
      <c r="P53" s="774"/>
    </row>
    <row r="54" spans="2:16" s="786" customFormat="1" ht="12" customHeight="1">
      <c r="B54" s="865"/>
      <c r="C54" s="865"/>
      <c r="D54" s="865"/>
      <c r="E54" s="865"/>
      <c r="F54" s="865"/>
      <c r="G54" s="865"/>
      <c r="H54" s="865"/>
      <c r="I54" s="865"/>
      <c r="J54" s="865"/>
      <c r="K54" s="865"/>
      <c r="L54" s="865"/>
      <c r="M54" s="865"/>
      <c r="N54" s="865"/>
      <c r="O54" s="865"/>
      <c r="P54" s="865"/>
    </row>
    <row r="55" spans="2:16" s="864" customFormat="1" ht="7.5" customHeight="1">
      <c r="B55" s="786" t="s">
        <v>426</v>
      </c>
      <c r="C55" s="786"/>
      <c r="D55" s="786"/>
      <c r="E55" s="786"/>
      <c r="F55" s="786"/>
      <c r="G55" s="786"/>
      <c r="H55" s="786"/>
      <c r="I55" s="786"/>
      <c r="J55" s="786"/>
      <c r="K55" s="786"/>
      <c r="L55" s="786"/>
      <c r="M55" s="786"/>
      <c r="N55" s="786"/>
      <c r="O55" s="786"/>
      <c r="P55" s="786"/>
    </row>
    <row r="56" spans="2:16" ht="15.4" customHeight="1">
      <c r="B56" s="801">
        <v>1</v>
      </c>
      <c r="C56" s="786" t="s">
        <v>161</v>
      </c>
      <c r="D56" s="786"/>
      <c r="E56" s="786"/>
      <c r="F56" s="786"/>
      <c r="G56" s="786"/>
      <c r="H56" s="786"/>
      <c r="I56" s="786"/>
      <c r="J56" s="786"/>
      <c r="K56" s="786"/>
      <c r="L56" s="786"/>
      <c r="M56" s="786"/>
      <c r="N56" s="786"/>
      <c r="O56" s="786"/>
      <c r="P56" s="786"/>
    </row>
    <row r="57" spans="2:16" ht="11.25" customHeight="1">
      <c r="B57" s="801">
        <v>2</v>
      </c>
      <c r="C57" s="816" t="s">
        <v>461</v>
      </c>
      <c r="D57" s="816"/>
      <c r="E57" s="816"/>
      <c r="F57" s="816"/>
      <c r="G57" s="816"/>
      <c r="H57" s="816"/>
      <c r="I57" s="816"/>
      <c r="J57" s="816"/>
      <c r="K57" s="816"/>
      <c r="L57" s="816"/>
      <c r="M57" s="816"/>
      <c r="N57" s="816"/>
      <c r="O57" s="816"/>
      <c r="P57" s="816"/>
    </row>
    <row r="58" spans="2:16" ht="11.25" customHeight="1">
      <c r="B58" s="786"/>
      <c r="C58" s="816"/>
      <c r="D58" s="816"/>
      <c r="E58" s="816"/>
      <c r="F58" s="816"/>
      <c r="G58" s="816"/>
      <c r="H58" s="816"/>
      <c r="I58" s="816"/>
      <c r="J58" s="816"/>
      <c r="K58" s="816"/>
      <c r="L58" s="816"/>
      <c r="M58" s="816"/>
      <c r="N58" s="816"/>
      <c r="O58" s="816"/>
      <c r="P58" s="816"/>
    </row>
    <row r="59" spans="2:16" ht="11.25" customHeight="1">
      <c r="B59" s="801">
        <v>3</v>
      </c>
      <c r="C59" s="786" t="s">
        <v>475</v>
      </c>
      <c r="D59" s="786"/>
      <c r="E59" s="786"/>
      <c r="F59" s="786"/>
      <c r="G59" s="786"/>
      <c r="H59" s="786"/>
      <c r="I59" s="786"/>
      <c r="J59" s="786"/>
      <c r="K59" s="786"/>
      <c r="L59" s="786"/>
      <c r="M59" s="786"/>
      <c r="N59" s="786"/>
      <c r="O59" s="786"/>
      <c r="P59" s="786"/>
    </row>
    <row r="60" spans="2:16" ht="11.25" customHeight="1">
      <c r="B60" s="786"/>
      <c r="C60" s="786" t="s">
        <v>479</v>
      </c>
      <c r="D60" s="786"/>
      <c r="E60" s="786"/>
      <c r="F60" s="786"/>
      <c r="G60" s="786"/>
      <c r="H60" s="786"/>
      <c r="I60" s="786"/>
      <c r="J60" s="786"/>
      <c r="K60" s="786"/>
      <c r="L60" s="786"/>
      <c r="M60" s="786"/>
      <c r="N60" s="786"/>
      <c r="O60" s="786"/>
      <c r="P60" s="786"/>
    </row>
    <row r="61" spans="2:16" s="865" customFormat="1" ht="12">
      <c r="B61" s="801">
        <v>4</v>
      </c>
      <c r="C61" s="816" t="s">
        <v>104</v>
      </c>
      <c r="D61" s="816"/>
      <c r="E61" s="816"/>
      <c r="F61" s="816"/>
      <c r="G61" s="816"/>
      <c r="H61" s="816"/>
      <c r="I61" s="816"/>
      <c r="J61" s="816"/>
      <c r="K61" s="816"/>
      <c r="L61" s="816"/>
      <c r="M61" s="816"/>
      <c r="N61" s="816"/>
      <c r="O61" s="816"/>
      <c r="P61" s="816"/>
    </row>
    <row r="62" spans="2:16" s="786" customFormat="1" ht="12" customHeight="1">
      <c r="C62" s="816"/>
      <c r="D62" s="816"/>
      <c r="E62" s="816"/>
      <c r="F62" s="816"/>
      <c r="G62" s="816"/>
      <c r="H62" s="816"/>
      <c r="I62" s="816"/>
      <c r="J62" s="816"/>
      <c r="K62" s="816"/>
      <c r="L62" s="816"/>
      <c r="M62" s="816"/>
      <c r="N62" s="816"/>
      <c r="O62" s="816"/>
      <c r="P62" s="816"/>
    </row>
    <row r="63" spans="2:16" s="786" customFormat="1" ht="5.45" customHeight="1">
      <c r="B63" s="864"/>
      <c r="C63" s="864"/>
      <c r="D63" s="864"/>
      <c r="E63" s="864"/>
      <c r="F63" s="864"/>
      <c r="G63" s="864"/>
      <c r="H63" s="864"/>
      <c r="I63" s="864"/>
      <c r="J63" s="864"/>
      <c r="K63" s="864"/>
      <c r="L63" s="864"/>
      <c r="M63" s="864"/>
      <c r="N63" s="864"/>
      <c r="O63" s="864"/>
      <c r="P63" s="864"/>
    </row>
    <row r="64" spans="2:16" s="786" customFormat="1" ht="12" customHeight="1">
      <c r="B64" s="864"/>
      <c r="C64" s="864"/>
      <c r="D64" s="864"/>
      <c r="E64" s="864"/>
      <c r="F64" s="864"/>
      <c r="G64" s="864"/>
      <c r="H64" s="864"/>
      <c r="I64" s="864"/>
      <c r="J64" s="864"/>
      <c r="K64" s="864"/>
      <c r="L64" s="864"/>
      <c r="M64" s="864"/>
      <c r="N64" s="864"/>
      <c r="O64" s="864"/>
      <c r="P64" s="864"/>
    </row>
    <row r="65" spans="2:16" s="786" customFormat="1" ht="12" customHeight="1">
      <c r="B65" s="864"/>
      <c r="C65" s="864"/>
      <c r="D65" s="864"/>
      <c r="E65" s="864"/>
      <c r="F65" s="864"/>
      <c r="G65" s="864"/>
      <c r="H65" s="864"/>
      <c r="I65" s="864"/>
      <c r="J65" s="864"/>
      <c r="K65" s="864"/>
      <c r="L65" s="864"/>
      <c r="M65" s="864"/>
      <c r="N65" s="864"/>
      <c r="O65" s="864"/>
      <c r="P65" s="864"/>
    </row>
    <row r="66" spans="2:16" s="786" customFormat="1" ht="12" customHeight="1">
      <c r="B66" s="864"/>
      <c r="C66" s="864"/>
      <c r="D66" s="864"/>
      <c r="E66" s="864"/>
      <c r="F66" s="864"/>
      <c r="G66" s="864"/>
      <c r="H66" s="864"/>
      <c r="I66" s="864"/>
      <c r="J66" s="864"/>
      <c r="K66" s="864"/>
      <c r="L66" s="864"/>
      <c r="M66" s="864"/>
      <c r="N66" s="864"/>
      <c r="O66" s="864"/>
      <c r="P66" s="864"/>
    </row>
    <row r="67" spans="2:16" s="786" customFormat="1" ht="12" customHeight="1">
      <c r="B67" s="864"/>
      <c r="C67" s="864"/>
      <c r="D67" s="864"/>
      <c r="E67" s="864"/>
      <c r="F67" s="864"/>
      <c r="G67" s="864"/>
      <c r="H67" s="864"/>
      <c r="I67" s="864"/>
      <c r="J67" s="864"/>
      <c r="K67" s="864"/>
      <c r="L67" s="864"/>
      <c r="M67" s="864"/>
      <c r="N67" s="864"/>
      <c r="O67" s="864"/>
      <c r="P67" s="864"/>
    </row>
    <row r="68" spans="2:16" s="786" customFormat="1" ht="12" customHeight="1">
      <c r="B68" s="774"/>
      <c r="C68" s="774"/>
      <c r="D68" s="774"/>
      <c r="E68" s="774"/>
      <c r="F68" s="774"/>
      <c r="G68" s="774"/>
      <c r="H68" s="774"/>
      <c r="I68" s="774"/>
      <c r="J68" s="774"/>
      <c r="K68" s="774"/>
      <c r="L68" s="774"/>
      <c r="M68" s="774"/>
      <c r="N68" s="774"/>
      <c r="O68" s="774"/>
      <c r="P68" s="774"/>
    </row>
    <row r="69" spans="2:16" s="786" customFormat="1" ht="12" customHeight="1">
      <c r="B69" s="774"/>
      <c r="C69" s="774"/>
      <c r="D69" s="774"/>
      <c r="E69" s="774"/>
      <c r="F69" s="774"/>
      <c r="G69" s="774"/>
      <c r="H69" s="774"/>
      <c r="I69" s="774"/>
      <c r="J69" s="774"/>
      <c r="K69" s="774"/>
      <c r="L69" s="774"/>
      <c r="M69" s="774"/>
      <c r="N69" s="774"/>
      <c r="O69" s="774"/>
      <c r="P69" s="774"/>
    </row>
    <row r="70" spans="2:16" s="864" customFormat="1" ht="15.4" customHeight="1">
      <c r="B70" s="774"/>
      <c r="C70" s="774"/>
      <c r="D70" s="774"/>
      <c r="E70" s="774"/>
      <c r="F70" s="774"/>
      <c r="G70" s="774"/>
      <c r="H70" s="774"/>
      <c r="I70" s="774"/>
      <c r="J70" s="774"/>
      <c r="K70" s="774"/>
      <c r="L70" s="774"/>
      <c r="M70" s="774"/>
      <c r="N70" s="774"/>
      <c r="O70" s="774"/>
      <c r="P70" s="774"/>
    </row>
    <row r="71" spans="2:16" s="864" customFormat="1" ht="15.4" customHeight="1">
      <c r="B71" s="774"/>
      <c r="C71" s="774"/>
      <c r="D71" s="774"/>
      <c r="E71" s="774"/>
      <c r="F71" s="774"/>
      <c r="G71" s="774"/>
      <c r="H71" s="774"/>
      <c r="I71" s="774"/>
      <c r="J71" s="774"/>
      <c r="K71" s="774"/>
      <c r="L71" s="774"/>
      <c r="M71" s="774"/>
      <c r="N71" s="774"/>
      <c r="O71" s="774"/>
      <c r="P71" s="774"/>
    </row>
    <row r="72" spans="2:16" s="864" customFormat="1" ht="15.4" customHeight="1">
      <c r="B72" s="774"/>
      <c r="C72" s="774"/>
      <c r="D72" s="774"/>
      <c r="E72" s="774"/>
      <c r="F72" s="774"/>
      <c r="G72" s="774"/>
      <c r="H72" s="774"/>
      <c r="I72" s="774"/>
      <c r="J72" s="774"/>
      <c r="K72" s="774"/>
      <c r="L72" s="774"/>
      <c r="M72" s="774"/>
      <c r="N72" s="774"/>
      <c r="O72" s="774"/>
      <c r="P72" s="774"/>
    </row>
    <row r="73" spans="2:16" s="864" customFormat="1" ht="15.4" customHeight="1">
      <c r="B73" s="774"/>
      <c r="C73" s="774"/>
      <c r="D73" s="774"/>
      <c r="E73" s="774"/>
      <c r="F73" s="774"/>
      <c r="G73" s="774"/>
      <c r="H73" s="774"/>
      <c r="I73" s="774"/>
      <c r="J73" s="774"/>
      <c r="K73" s="774"/>
      <c r="L73" s="774"/>
      <c r="M73" s="774"/>
      <c r="N73" s="774"/>
      <c r="O73" s="774"/>
      <c r="P73" s="774"/>
    </row>
    <row r="74" spans="2:16" s="864" customFormat="1" ht="15.4" customHeight="1">
      <c r="B74" s="774"/>
      <c r="C74" s="774"/>
      <c r="D74" s="774"/>
      <c r="E74" s="774"/>
      <c r="F74" s="774"/>
      <c r="G74" s="774"/>
      <c r="H74" s="774"/>
      <c r="I74" s="774"/>
      <c r="J74" s="774"/>
      <c r="K74" s="774"/>
      <c r="L74" s="774"/>
      <c r="M74" s="774"/>
      <c r="N74" s="774"/>
      <c r="O74" s="774"/>
      <c r="P74" s="774"/>
    </row>
    <row r="75" spans="2:16" ht="15.4" customHeight="1"/>
    <row r="76" spans="2:16" ht="15.4" customHeight="1"/>
    <row r="77" spans="2:16" ht="15.4" customHeight="1"/>
  </sheetData>
  <mergeCells count="170">
    <mergeCell ref="B2:P2"/>
    <mergeCell ref="B4:C4"/>
    <mergeCell ref="D4:H4"/>
    <mergeCell ref="J4:L4"/>
    <mergeCell ref="M4:P4"/>
    <mergeCell ref="B6:K6"/>
    <mergeCell ref="L6:P6"/>
    <mergeCell ref="L7:P7"/>
    <mergeCell ref="L8:P8"/>
    <mergeCell ref="L9:P9"/>
    <mergeCell ref="B11:P11"/>
    <mergeCell ref="B12:D12"/>
    <mergeCell ref="E12:F12"/>
    <mergeCell ref="H12:I12"/>
    <mergeCell ref="K12:L12"/>
    <mergeCell ref="N12:P12"/>
    <mergeCell ref="B13:D13"/>
    <mergeCell ref="E13:G13"/>
    <mergeCell ref="H13:J13"/>
    <mergeCell ref="K13:M13"/>
    <mergeCell ref="N13:P13"/>
    <mergeCell ref="B15:P15"/>
    <mergeCell ref="C16:E16"/>
    <mergeCell ref="F16:I16"/>
    <mergeCell ref="J16:N16"/>
    <mergeCell ref="O16:P16"/>
    <mergeCell ref="C17:E17"/>
    <mergeCell ref="F17:I17"/>
    <mergeCell ref="J17:K17"/>
    <mergeCell ref="M17:N17"/>
    <mergeCell ref="O17:P17"/>
    <mergeCell ref="C18:E18"/>
    <mergeCell ref="F18:I18"/>
    <mergeCell ref="J18:K18"/>
    <mergeCell ref="M18:N18"/>
    <mergeCell ref="O18:P18"/>
    <mergeCell ref="C19:E19"/>
    <mergeCell ref="F19:I19"/>
    <mergeCell ref="J19:K19"/>
    <mergeCell ref="M19:N19"/>
    <mergeCell ref="O19:P19"/>
    <mergeCell ref="C20:E20"/>
    <mergeCell ref="F20:I20"/>
    <mergeCell ref="J20:K20"/>
    <mergeCell ref="M20:N20"/>
    <mergeCell ref="O20:P20"/>
    <mergeCell ref="C21:E21"/>
    <mergeCell ref="F21:I21"/>
    <mergeCell ref="J21:K21"/>
    <mergeCell ref="M21:N21"/>
    <mergeCell ref="O21:P21"/>
    <mergeCell ref="C22:E22"/>
    <mergeCell ref="F22:I22"/>
    <mergeCell ref="J22:K22"/>
    <mergeCell ref="M22:N22"/>
    <mergeCell ref="O22:P22"/>
    <mergeCell ref="C23:E23"/>
    <mergeCell ref="F23:I23"/>
    <mergeCell ref="J23:K23"/>
    <mergeCell ref="M23:N23"/>
    <mergeCell ref="O23:P23"/>
    <mergeCell ref="C24:E24"/>
    <mergeCell ref="F24:I24"/>
    <mergeCell ref="J24:K24"/>
    <mergeCell ref="M24:N24"/>
    <mergeCell ref="O24:P24"/>
    <mergeCell ref="C25:I25"/>
    <mergeCell ref="J25:N25"/>
    <mergeCell ref="O25:P25"/>
    <mergeCell ref="C26:E26"/>
    <mergeCell ref="F26:I26"/>
    <mergeCell ref="J26:K26"/>
    <mergeCell ref="M26:N26"/>
    <mergeCell ref="O26:P26"/>
    <mergeCell ref="C27:E27"/>
    <mergeCell ref="F27:I27"/>
    <mergeCell ref="J27:K27"/>
    <mergeCell ref="M27:N27"/>
    <mergeCell ref="O27:P27"/>
    <mergeCell ref="C28:E28"/>
    <mergeCell ref="F28:I28"/>
    <mergeCell ref="J28:K28"/>
    <mergeCell ref="M28:N28"/>
    <mergeCell ref="O28:P28"/>
    <mergeCell ref="C29:E29"/>
    <mergeCell ref="F29:I29"/>
    <mergeCell ref="J29:K29"/>
    <mergeCell ref="M29:N29"/>
    <mergeCell ref="O29:P29"/>
    <mergeCell ref="C30:E30"/>
    <mergeCell ref="F30:I30"/>
    <mergeCell ref="J30:K30"/>
    <mergeCell ref="M30:N30"/>
    <mergeCell ref="O30:P30"/>
    <mergeCell ref="C31:E31"/>
    <mergeCell ref="F31:I31"/>
    <mergeCell ref="J31:K31"/>
    <mergeCell ref="M31:N31"/>
    <mergeCell ref="O31:P31"/>
    <mergeCell ref="C32:E32"/>
    <mergeCell ref="F32:I32"/>
    <mergeCell ref="J32:K32"/>
    <mergeCell ref="M32:N32"/>
    <mergeCell ref="O32:P32"/>
    <mergeCell ref="C33:E33"/>
    <mergeCell ref="F33:I33"/>
    <mergeCell ref="J33:K33"/>
    <mergeCell ref="M33:N33"/>
    <mergeCell ref="O33:P33"/>
    <mergeCell ref="C34:I34"/>
    <mergeCell ref="J34:N34"/>
    <mergeCell ref="O34:P34"/>
    <mergeCell ref="C35:E35"/>
    <mergeCell ref="F35:I35"/>
    <mergeCell ref="J35:K35"/>
    <mergeCell ref="M35:N35"/>
    <mergeCell ref="O35:P35"/>
    <mergeCell ref="C36:E36"/>
    <mergeCell ref="F36:I36"/>
    <mergeCell ref="J36:K36"/>
    <mergeCell ref="M36:N36"/>
    <mergeCell ref="O36:P36"/>
    <mergeCell ref="C37:E37"/>
    <mergeCell ref="F37:I37"/>
    <mergeCell ref="J37:K37"/>
    <mergeCell ref="M37:N37"/>
    <mergeCell ref="O37:P37"/>
    <mergeCell ref="C38:E38"/>
    <mergeCell ref="F38:I38"/>
    <mergeCell ref="J38:K38"/>
    <mergeCell ref="M38:N38"/>
    <mergeCell ref="O38:P38"/>
    <mergeCell ref="C39:E39"/>
    <mergeCell ref="F39:I39"/>
    <mergeCell ref="J39:K39"/>
    <mergeCell ref="M39:N39"/>
    <mergeCell ref="O39:P39"/>
    <mergeCell ref="C40:E40"/>
    <mergeCell ref="F40:I40"/>
    <mergeCell ref="J40:K40"/>
    <mergeCell ref="M40:N40"/>
    <mergeCell ref="O40:P40"/>
    <mergeCell ref="C41:E41"/>
    <mergeCell ref="F41:I41"/>
    <mergeCell ref="J41:K41"/>
    <mergeCell ref="M41:N41"/>
    <mergeCell ref="O41:P41"/>
    <mergeCell ref="C42:E42"/>
    <mergeCell ref="F42:I42"/>
    <mergeCell ref="J42:K42"/>
    <mergeCell ref="M42:N42"/>
    <mergeCell ref="O42:P42"/>
    <mergeCell ref="C43:I43"/>
    <mergeCell ref="J43:N43"/>
    <mergeCell ref="O43:P43"/>
    <mergeCell ref="C46:P46"/>
    <mergeCell ref="C47:P47"/>
    <mergeCell ref="B20:B22"/>
    <mergeCell ref="B29:B31"/>
    <mergeCell ref="B38:B40"/>
    <mergeCell ref="J44:N45"/>
    <mergeCell ref="O44:P45"/>
    <mergeCell ref="B50:E51"/>
    <mergeCell ref="B52:D53"/>
    <mergeCell ref="E52:E53"/>
    <mergeCell ref="F52:H53"/>
    <mergeCell ref="I52:I53"/>
    <mergeCell ref="J52:O53"/>
    <mergeCell ref="C57:P58"/>
    <mergeCell ref="C61:P62"/>
  </mergeCells>
  <phoneticPr fontId="24"/>
  <printOptions horizontalCentered="1" verticalCentered="1"/>
  <pageMargins left="0.39370078740157483" right="0.39370078740157483" top="0.59055118110236227" bottom="0.39370078740157483" header="0.27559055118110237" footer="0.43307086614173229"/>
  <pageSetup paperSize="9" scale="79" fitToWidth="1" fitToHeight="1" orientation="portrait" usePrinterDefaults="1"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B1:P121"/>
  <sheetViews>
    <sheetView view="pageBreakPreview" zoomScaleSheetLayoutView="100" workbookViewId="0">
      <selection activeCell="D4" sqref="D4:H4"/>
    </sheetView>
  </sheetViews>
  <sheetFormatPr defaultColWidth="9.375" defaultRowHeight="13.5"/>
  <cols>
    <col min="1" max="1" width="1.5" style="774" customWidth="1"/>
    <col min="2" max="14" width="7" style="774" customWidth="1"/>
    <col min="15" max="15" width="17.375" style="774" customWidth="1"/>
    <col min="16" max="16" width="1.625" style="774" customWidth="1"/>
    <col min="17" max="17" width="5.75" style="774" customWidth="1"/>
    <col min="18" max="16384" width="9.375" style="774"/>
  </cols>
  <sheetData>
    <row r="1" spans="2:16" ht="9.6" customHeight="1">
      <c r="O1" s="830"/>
    </row>
    <row r="2" spans="2:16">
      <c r="B2" s="775" t="s">
        <v>344</v>
      </c>
      <c r="C2" s="775"/>
      <c r="D2" s="775"/>
      <c r="E2" s="775"/>
      <c r="F2" s="775"/>
      <c r="G2" s="775"/>
      <c r="H2" s="775"/>
      <c r="I2" s="775"/>
      <c r="J2" s="775"/>
      <c r="K2" s="775"/>
      <c r="L2" s="775"/>
      <c r="M2" s="775"/>
      <c r="N2" s="775"/>
      <c r="O2" s="775"/>
    </row>
    <row r="3" spans="2:16" ht="7.5" customHeight="1">
      <c r="B3" s="775"/>
      <c r="C3" s="775"/>
      <c r="D3" s="775"/>
      <c r="E3" s="775"/>
      <c r="F3" s="775"/>
      <c r="G3" s="775"/>
      <c r="H3" s="775"/>
      <c r="I3" s="775"/>
      <c r="J3" s="775"/>
      <c r="K3" s="775"/>
      <c r="L3" s="775"/>
      <c r="M3" s="775"/>
      <c r="N3" s="775"/>
      <c r="O3" s="775"/>
      <c r="P3" s="775"/>
    </row>
    <row r="4" spans="2:16" ht="22.5" customHeight="1">
      <c r="B4" s="788" t="s">
        <v>123</v>
      </c>
      <c r="C4" s="788"/>
      <c r="D4" s="776"/>
      <c r="E4" s="776"/>
      <c r="F4" s="776"/>
      <c r="G4" s="776"/>
      <c r="H4" s="776"/>
      <c r="I4" s="775"/>
      <c r="J4" s="789" t="s">
        <v>80</v>
      </c>
      <c r="K4" s="613"/>
      <c r="L4" s="654"/>
      <c r="M4" s="747"/>
      <c r="N4" s="291"/>
      <c r="O4" s="313"/>
      <c r="P4" s="775"/>
    </row>
    <row r="5" spans="2:16" ht="7.5" customHeight="1">
      <c r="B5" s="775"/>
      <c r="C5" s="775"/>
      <c r="D5" s="775"/>
      <c r="E5" s="775"/>
      <c r="F5" s="775"/>
      <c r="G5" s="775"/>
      <c r="H5" s="775"/>
      <c r="I5" s="775"/>
      <c r="J5" s="775"/>
      <c r="K5" s="775"/>
      <c r="L5" s="775"/>
      <c r="M5" s="775"/>
      <c r="N5" s="775"/>
      <c r="O5" s="775"/>
      <c r="P5" s="775"/>
    </row>
    <row r="6" spans="2:16" ht="15.4" customHeight="1">
      <c r="B6" s="789" t="s">
        <v>445</v>
      </c>
      <c r="C6" s="613"/>
      <c r="D6" s="613"/>
      <c r="E6" s="613"/>
      <c r="F6" s="613"/>
      <c r="G6" s="613"/>
      <c r="H6" s="613"/>
      <c r="I6" s="613"/>
      <c r="J6" s="613"/>
      <c r="K6" s="654"/>
      <c r="L6" s="789" t="s">
        <v>176</v>
      </c>
      <c r="M6" s="613"/>
      <c r="N6" s="613"/>
      <c r="O6" s="654"/>
      <c r="P6" s="775"/>
    </row>
    <row r="7" spans="2:16" ht="15.4" customHeight="1">
      <c r="B7" s="790" t="s">
        <v>218</v>
      </c>
      <c r="C7" s="806" t="s">
        <v>127</v>
      </c>
      <c r="D7" s="817"/>
      <c r="E7" s="817"/>
      <c r="F7" s="817"/>
      <c r="G7" s="829"/>
      <c r="H7" s="817"/>
      <c r="I7" s="829"/>
      <c r="J7" s="806"/>
      <c r="K7" s="839"/>
      <c r="L7" s="844" t="s">
        <v>196</v>
      </c>
      <c r="M7" s="850"/>
      <c r="N7" s="850"/>
      <c r="O7" s="854"/>
      <c r="P7" s="775"/>
    </row>
    <row r="8" spans="2:16" ht="15.4" customHeight="1">
      <c r="B8" s="791" t="s">
        <v>286</v>
      </c>
      <c r="C8" s="584" t="s">
        <v>446</v>
      </c>
      <c r="D8" s="585"/>
      <c r="E8" s="585"/>
      <c r="F8" s="585"/>
      <c r="G8" s="830"/>
      <c r="H8" s="585"/>
      <c r="I8" s="830"/>
      <c r="J8" s="584"/>
      <c r="K8" s="840"/>
      <c r="L8" s="845"/>
      <c r="M8" s="105"/>
      <c r="N8" s="105"/>
      <c r="O8" s="855"/>
      <c r="P8" s="775"/>
    </row>
    <row r="9" spans="2:16" ht="15.4" customHeight="1">
      <c r="B9" s="792" t="s">
        <v>359</v>
      </c>
      <c r="C9" s="807" t="s">
        <v>232</v>
      </c>
      <c r="D9" s="818"/>
      <c r="E9" s="818"/>
      <c r="F9" s="818"/>
      <c r="G9" s="831"/>
      <c r="H9" s="818"/>
      <c r="I9" s="831"/>
      <c r="J9" s="807"/>
      <c r="K9" s="841"/>
      <c r="L9" s="846"/>
      <c r="M9" s="851"/>
      <c r="N9" s="851"/>
      <c r="O9" s="856"/>
      <c r="P9" s="775"/>
    </row>
    <row r="10" spans="2:16" ht="15.4" customHeight="1">
      <c r="P10" s="775"/>
    </row>
    <row r="11" spans="2:16" ht="15.4" customHeight="1">
      <c r="B11" s="733" t="s">
        <v>483</v>
      </c>
      <c r="C11" s="733"/>
      <c r="D11" s="733"/>
      <c r="E11" s="733"/>
      <c r="F11" s="733"/>
      <c r="G11" s="733"/>
      <c r="H11" s="733"/>
      <c r="I11" s="733"/>
      <c r="J11" s="733"/>
      <c r="K11" s="733"/>
      <c r="L11" s="733"/>
      <c r="M11" s="733"/>
      <c r="N11" s="733"/>
      <c r="O11" s="621"/>
      <c r="P11" s="775"/>
    </row>
    <row r="12" spans="2:16" ht="15.4" customHeight="1">
      <c r="B12" s="788" t="s">
        <v>450</v>
      </c>
      <c r="C12" s="788"/>
      <c r="D12" s="788" t="s">
        <v>259</v>
      </c>
      <c r="E12" s="788" t="s">
        <v>66</v>
      </c>
      <c r="F12" s="788" t="s">
        <v>484</v>
      </c>
      <c r="G12" s="788" t="s">
        <v>62</v>
      </c>
      <c r="H12" s="788" t="s">
        <v>47</v>
      </c>
      <c r="I12" s="788" t="s">
        <v>485</v>
      </c>
      <c r="J12" s="788" t="s">
        <v>94</v>
      </c>
      <c r="K12" s="788" t="s">
        <v>156</v>
      </c>
      <c r="L12" s="788" t="s">
        <v>487</v>
      </c>
      <c r="M12" s="788" t="s">
        <v>375</v>
      </c>
      <c r="N12" s="789" t="s">
        <v>333</v>
      </c>
      <c r="O12" s="918" t="s">
        <v>197</v>
      </c>
      <c r="P12" s="775"/>
    </row>
    <row r="13" spans="2:16" ht="15.4" customHeight="1">
      <c r="B13" s="788" t="s">
        <v>371</v>
      </c>
      <c r="C13" s="788"/>
      <c r="D13" s="909"/>
      <c r="E13" s="909"/>
      <c r="F13" s="909"/>
      <c r="G13" s="909"/>
      <c r="H13" s="909"/>
      <c r="I13" s="909"/>
      <c r="J13" s="909"/>
      <c r="K13" s="909"/>
      <c r="L13" s="909"/>
      <c r="M13" s="909"/>
      <c r="N13" s="917"/>
      <c r="O13" s="919"/>
      <c r="P13" s="775"/>
    </row>
    <row r="14" spans="2:16" ht="15.4" customHeight="1">
      <c r="P14" s="775"/>
    </row>
    <row r="15" spans="2:16" ht="15" customHeight="1">
      <c r="B15" s="621" t="s">
        <v>490</v>
      </c>
      <c r="C15" s="621"/>
      <c r="D15" s="621"/>
      <c r="E15" s="621"/>
      <c r="F15" s="621"/>
      <c r="G15" s="621"/>
      <c r="H15" s="621"/>
      <c r="I15" s="621"/>
      <c r="J15" s="621"/>
      <c r="K15" s="621"/>
      <c r="L15" s="621"/>
      <c r="M15" s="621"/>
      <c r="N15" s="621"/>
      <c r="O15" s="621"/>
      <c r="P15" s="775"/>
    </row>
    <row r="16" spans="2:16" ht="15" customHeight="1">
      <c r="B16" s="795" t="s">
        <v>450</v>
      </c>
      <c r="C16" s="810" t="s">
        <v>83</v>
      </c>
      <c r="D16" s="810"/>
      <c r="E16" s="810"/>
      <c r="F16" s="810" t="s">
        <v>8</v>
      </c>
      <c r="G16" s="810"/>
      <c r="H16" s="810"/>
      <c r="I16" s="810"/>
      <c r="J16" s="810" t="s">
        <v>453</v>
      </c>
      <c r="K16" s="810"/>
      <c r="L16" s="810"/>
      <c r="M16" s="810" t="s">
        <v>410</v>
      </c>
      <c r="N16" s="810"/>
      <c r="O16" s="858"/>
      <c r="P16" s="775"/>
    </row>
    <row r="17" spans="2:15" ht="15" customHeight="1">
      <c r="B17" s="899" t="s">
        <v>259</v>
      </c>
      <c r="C17" s="811" t="s">
        <v>9</v>
      </c>
      <c r="D17" s="811"/>
      <c r="E17" s="811"/>
      <c r="F17" s="827"/>
      <c r="G17" s="827"/>
      <c r="H17" s="827"/>
      <c r="I17" s="827"/>
      <c r="J17" s="827"/>
      <c r="K17" s="827"/>
      <c r="L17" s="827"/>
      <c r="M17" s="827"/>
      <c r="N17" s="827"/>
      <c r="O17" s="859"/>
    </row>
    <row r="18" spans="2:15" ht="15" customHeight="1">
      <c r="B18" s="900"/>
      <c r="C18" s="788" t="s">
        <v>9</v>
      </c>
      <c r="D18" s="788"/>
      <c r="E18" s="788"/>
      <c r="F18" s="776"/>
      <c r="G18" s="776"/>
      <c r="H18" s="776"/>
      <c r="I18" s="776"/>
      <c r="J18" s="776"/>
      <c r="K18" s="776"/>
      <c r="L18" s="776"/>
      <c r="M18" s="776"/>
      <c r="N18" s="776"/>
      <c r="O18" s="860"/>
    </row>
    <row r="19" spans="2:15" ht="15" customHeight="1">
      <c r="B19" s="900"/>
      <c r="C19" s="788" t="s">
        <v>9</v>
      </c>
      <c r="D19" s="788"/>
      <c r="E19" s="788"/>
      <c r="F19" s="776"/>
      <c r="G19" s="776"/>
      <c r="H19" s="776"/>
      <c r="I19" s="776"/>
      <c r="J19" s="776"/>
      <c r="K19" s="776"/>
      <c r="L19" s="776"/>
      <c r="M19" s="776"/>
      <c r="N19" s="776"/>
      <c r="O19" s="860"/>
    </row>
    <row r="20" spans="2:15" ht="15" customHeight="1">
      <c r="B20" s="900"/>
      <c r="C20" s="788" t="s">
        <v>9</v>
      </c>
      <c r="D20" s="788"/>
      <c r="E20" s="788"/>
      <c r="F20" s="776"/>
      <c r="G20" s="776"/>
      <c r="H20" s="776"/>
      <c r="I20" s="776"/>
      <c r="J20" s="776"/>
      <c r="K20" s="776"/>
      <c r="L20" s="776"/>
      <c r="M20" s="776"/>
      <c r="N20" s="776"/>
      <c r="O20" s="860"/>
    </row>
    <row r="21" spans="2:15" ht="15" customHeight="1">
      <c r="B21" s="900"/>
      <c r="C21" s="788" t="s">
        <v>9</v>
      </c>
      <c r="D21" s="788"/>
      <c r="E21" s="788"/>
      <c r="F21" s="776"/>
      <c r="G21" s="776"/>
      <c r="H21" s="776"/>
      <c r="I21" s="776"/>
      <c r="J21" s="776"/>
      <c r="K21" s="776"/>
      <c r="L21" s="776"/>
      <c r="M21" s="776"/>
      <c r="N21" s="776"/>
      <c r="O21" s="860"/>
    </row>
    <row r="22" spans="2:15" ht="15" customHeight="1">
      <c r="B22" s="900"/>
      <c r="C22" s="653" t="s">
        <v>9</v>
      </c>
      <c r="D22" s="653"/>
      <c r="E22" s="653"/>
      <c r="F22" s="828"/>
      <c r="G22" s="828"/>
      <c r="H22" s="828"/>
      <c r="I22" s="828"/>
      <c r="J22" s="776"/>
      <c r="K22" s="776"/>
      <c r="L22" s="776"/>
      <c r="M22" s="776"/>
      <c r="N22" s="776"/>
      <c r="O22" s="860"/>
    </row>
    <row r="23" spans="2:15" ht="15" customHeight="1">
      <c r="B23" s="901"/>
      <c r="C23" s="812"/>
      <c r="D23" s="821"/>
      <c r="E23" s="821"/>
      <c r="F23" s="821"/>
      <c r="G23" s="821"/>
      <c r="H23" s="821"/>
      <c r="I23" s="834"/>
      <c r="J23" s="836" t="s">
        <v>493</v>
      </c>
      <c r="K23" s="836"/>
      <c r="L23" s="847"/>
      <c r="M23" s="883"/>
      <c r="N23" s="836"/>
      <c r="O23" s="861"/>
    </row>
    <row r="24" spans="2:15" ht="15" customHeight="1">
      <c r="B24" s="899" t="s">
        <v>181</v>
      </c>
      <c r="C24" s="811" t="s">
        <v>9</v>
      </c>
      <c r="D24" s="811"/>
      <c r="E24" s="811"/>
      <c r="F24" s="827"/>
      <c r="G24" s="827"/>
      <c r="H24" s="827"/>
      <c r="I24" s="827"/>
      <c r="J24" s="827"/>
      <c r="K24" s="827"/>
      <c r="L24" s="827"/>
      <c r="M24" s="827"/>
      <c r="N24" s="827"/>
      <c r="O24" s="859"/>
    </row>
    <row r="25" spans="2:15" ht="15" customHeight="1">
      <c r="B25" s="900"/>
      <c r="C25" s="788" t="s">
        <v>9</v>
      </c>
      <c r="D25" s="788"/>
      <c r="E25" s="788"/>
      <c r="F25" s="776"/>
      <c r="G25" s="776"/>
      <c r="H25" s="776"/>
      <c r="I25" s="776"/>
      <c r="J25" s="776"/>
      <c r="K25" s="776"/>
      <c r="L25" s="776"/>
      <c r="M25" s="776"/>
      <c r="N25" s="776"/>
      <c r="O25" s="860"/>
    </row>
    <row r="26" spans="2:15" ht="15" customHeight="1">
      <c r="B26" s="900"/>
      <c r="C26" s="788" t="s">
        <v>9</v>
      </c>
      <c r="D26" s="788"/>
      <c r="E26" s="788"/>
      <c r="F26" s="776"/>
      <c r="G26" s="776"/>
      <c r="H26" s="776"/>
      <c r="I26" s="776"/>
      <c r="J26" s="776"/>
      <c r="K26" s="776"/>
      <c r="L26" s="776"/>
      <c r="M26" s="776"/>
      <c r="N26" s="776"/>
      <c r="O26" s="860"/>
    </row>
    <row r="27" spans="2:15" ht="15" customHeight="1">
      <c r="B27" s="900"/>
      <c r="C27" s="788" t="s">
        <v>9</v>
      </c>
      <c r="D27" s="788"/>
      <c r="E27" s="788"/>
      <c r="F27" s="776"/>
      <c r="G27" s="776"/>
      <c r="H27" s="776"/>
      <c r="I27" s="776"/>
      <c r="J27" s="776"/>
      <c r="K27" s="776"/>
      <c r="L27" s="776"/>
      <c r="M27" s="776"/>
      <c r="N27" s="776"/>
      <c r="O27" s="860"/>
    </row>
    <row r="28" spans="2:15" ht="15" customHeight="1">
      <c r="B28" s="900"/>
      <c r="C28" s="788" t="s">
        <v>9</v>
      </c>
      <c r="D28" s="788"/>
      <c r="E28" s="788"/>
      <c r="F28" s="776"/>
      <c r="G28" s="776"/>
      <c r="H28" s="776"/>
      <c r="I28" s="776"/>
      <c r="J28" s="776"/>
      <c r="K28" s="776"/>
      <c r="L28" s="776"/>
      <c r="M28" s="776"/>
      <c r="N28" s="776"/>
      <c r="O28" s="860"/>
    </row>
    <row r="29" spans="2:15" ht="15" customHeight="1">
      <c r="B29" s="900"/>
      <c r="C29" s="653" t="s">
        <v>9</v>
      </c>
      <c r="D29" s="653"/>
      <c r="E29" s="653"/>
      <c r="F29" s="828"/>
      <c r="G29" s="828"/>
      <c r="H29" s="828"/>
      <c r="I29" s="828"/>
      <c r="J29" s="776"/>
      <c r="K29" s="776"/>
      <c r="L29" s="776"/>
      <c r="M29" s="776"/>
      <c r="N29" s="776"/>
      <c r="O29" s="860"/>
    </row>
    <row r="30" spans="2:15" ht="15" customHeight="1">
      <c r="B30" s="901"/>
      <c r="C30" s="812"/>
      <c r="D30" s="821"/>
      <c r="E30" s="821"/>
      <c r="F30" s="821"/>
      <c r="G30" s="821"/>
      <c r="H30" s="821"/>
      <c r="I30" s="834"/>
      <c r="J30" s="836" t="s">
        <v>101</v>
      </c>
      <c r="K30" s="836"/>
      <c r="L30" s="847"/>
      <c r="M30" s="883"/>
      <c r="N30" s="836"/>
      <c r="O30" s="861"/>
    </row>
    <row r="31" spans="2:15" ht="15" customHeight="1">
      <c r="B31" s="899" t="s">
        <v>108</v>
      </c>
      <c r="C31" s="811" t="s">
        <v>9</v>
      </c>
      <c r="D31" s="811"/>
      <c r="E31" s="811"/>
      <c r="F31" s="827"/>
      <c r="G31" s="827"/>
      <c r="H31" s="827"/>
      <c r="I31" s="827"/>
      <c r="J31" s="827"/>
      <c r="K31" s="827"/>
      <c r="L31" s="827"/>
      <c r="M31" s="827"/>
      <c r="N31" s="827"/>
      <c r="O31" s="859"/>
    </row>
    <row r="32" spans="2:15" ht="15" customHeight="1">
      <c r="B32" s="900"/>
      <c r="C32" s="788" t="s">
        <v>9</v>
      </c>
      <c r="D32" s="788"/>
      <c r="E32" s="788"/>
      <c r="F32" s="776"/>
      <c r="G32" s="776"/>
      <c r="H32" s="776"/>
      <c r="I32" s="776"/>
      <c r="J32" s="776"/>
      <c r="K32" s="776"/>
      <c r="L32" s="776"/>
      <c r="M32" s="776"/>
      <c r="N32" s="776"/>
      <c r="O32" s="860"/>
    </row>
    <row r="33" spans="2:15" ht="15" customHeight="1">
      <c r="B33" s="900"/>
      <c r="C33" s="788" t="s">
        <v>9</v>
      </c>
      <c r="D33" s="788"/>
      <c r="E33" s="788"/>
      <c r="F33" s="776"/>
      <c r="G33" s="776"/>
      <c r="H33" s="776"/>
      <c r="I33" s="776"/>
      <c r="J33" s="776"/>
      <c r="K33" s="776"/>
      <c r="L33" s="776"/>
      <c r="M33" s="776"/>
      <c r="N33" s="776"/>
      <c r="O33" s="860"/>
    </row>
    <row r="34" spans="2:15" ht="15" customHeight="1">
      <c r="B34" s="900"/>
      <c r="C34" s="788" t="s">
        <v>9</v>
      </c>
      <c r="D34" s="788"/>
      <c r="E34" s="788"/>
      <c r="F34" s="776"/>
      <c r="G34" s="776"/>
      <c r="H34" s="776"/>
      <c r="I34" s="776"/>
      <c r="J34" s="776"/>
      <c r="K34" s="776"/>
      <c r="L34" s="776"/>
      <c r="M34" s="776"/>
      <c r="N34" s="776"/>
      <c r="O34" s="860"/>
    </row>
    <row r="35" spans="2:15" ht="15" customHeight="1">
      <c r="B35" s="900"/>
      <c r="C35" s="788" t="s">
        <v>9</v>
      </c>
      <c r="D35" s="788"/>
      <c r="E35" s="788"/>
      <c r="F35" s="776"/>
      <c r="G35" s="776"/>
      <c r="H35" s="776"/>
      <c r="I35" s="776"/>
      <c r="J35" s="776"/>
      <c r="K35" s="776"/>
      <c r="L35" s="776"/>
      <c r="M35" s="776"/>
      <c r="N35" s="776"/>
      <c r="O35" s="860"/>
    </row>
    <row r="36" spans="2:15" ht="15" customHeight="1">
      <c r="B36" s="900"/>
      <c r="C36" s="653" t="s">
        <v>9</v>
      </c>
      <c r="D36" s="653"/>
      <c r="E36" s="653"/>
      <c r="F36" s="828"/>
      <c r="G36" s="828"/>
      <c r="H36" s="828"/>
      <c r="I36" s="828"/>
      <c r="J36" s="776"/>
      <c r="K36" s="776"/>
      <c r="L36" s="776"/>
      <c r="M36" s="776"/>
      <c r="N36" s="776"/>
      <c r="O36" s="860"/>
    </row>
    <row r="37" spans="2:15" ht="15" customHeight="1">
      <c r="B37" s="901"/>
      <c r="C37" s="812"/>
      <c r="D37" s="821"/>
      <c r="E37" s="821"/>
      <c r="F37" s="821"/>
      <c r="G37" s="821"/>
      <c r="H37" s="821"/>
      <c r="I37" s="834"/>
      <c r="J37" s="836" t="s">
        <v>494</v>
      </c>
      <c r="K37" s="836"/>
      <c r="L37" s="847"/>
      <c r="M37" s="883"/>
      <c r="N37" s="836"/>
      <c r="O37" s="861"/>
    </row>
    <row r="38" spans="2:15" ht="15" customHeight="1">
      <c r="B38" s="899" t="s">
        <v>261</v>
      </c>
      <c r="C38" s="811" t="s">
        <v>9</v>
      </c>
      <c r="D38" s="811"/>
      <c r="E38" s="811"/>
      <c r="F38" s="827"/>
      <c r="G38" s="827"/>
      <c r="H38" s="827"/>
      <c r="I38" s="827"/>
      <c r="J38" s="827"/>
      <c r="K38" s="827"/>
      <c r="L38" s="827"/>
      <c r="M38" s="827"/>
      <c r="N38" s="827"/>
      <c r="O38" s="859"/>
    </row>
    <row r="39" spans="2:15" ht="15" customHeight="1">
      <c r="B39" s="900"/>
      <c r="C39" s="788" t="s">
        <v>9</v>
      </c>
      <c r="D39" s="788"/>
      <c r="E39" s="788"/>
      <c r="F39" s="776"/>
      <c r="G39" s="776"/>
      <c r="H39" s="776"/>
      <c r="I39" s="776"/>
      <c r="J39" s="776"/>
      <c r="K39" s="776"/>
      <c r="L39" s="776"/>
      <c r="M39" s="776"/>
      <c r="N39" s="776"/>
      <c r="O39" s="860"/>
    </row>
    <row r="40" spans="2:15" ht="15" customHeight="1">
      <c r="B40" s="900"/>
      <c r="C40" s="788" t="s">
        <v>9</v>
      </c>
      <c r="D40" s="788"/>
      <c r="E40" s="788"/>
      <c r="F40" s="776"/>
      <c r="G40" s="776"/>
      <c r="H40" s="776"/>
      <c r="I40" s="776"/>
      <c r="J40" s="776"/>
      <c r="K40" s="776"/>
      <c r="L40" s="776"/>
      <c r="M40" s="776"/>
      <c r="N40" s="776"/>
      <c r="O40" s="860"/>
    </row>
    <row r="41" spans="2:15" ht="15" customHeight="1">
      <c r="B41" s="900"/>
      <c r="C41" s="788" t="s">
        <v>9</v>
      </c>
      <c r="D41" s="788"/>
      <c r="E41" s="788"/>
      <c r="F41" s="776"/>
      <c r="G41" s="776"/>
      <c r="H41" s="776"/>
      <c r="I41" s="776"/>
      <c r="J41" s="776"/>
      <c r="K41" s="776"/>
      <c r="L41" s="776"/>
      <c r="M41" s="776"/>
      <c r="N41" s="776"/>
      <c r="O41" s="860"/>
    </row>
    <row r="42" spans="2:15" ht="15" customHeight="1">
      <c r="B42" s="900"/>
      <c r="C42" s="788" t="s">
        <v>9</v>
      </c>
      <c r="D42" s="788"/>
      <c r="E42" s="788"/>
      <c r="F42" s="776"/>
      <c r="G42" s="776"/>
      <c r="H42" s="776"/>
      <c r="I42" s="776"/>
      <c r="J42" s="776"/>
      <c r="K42" s="776"/>
      <c r="L42" s="776"/>
      <c r="M42" s="776"/>
      <c r="N42" s="776"/>
      <c r="O42" s="860"/>
    </row>
    <row r="43" spans="2:15" ht="15" customHeight="1">
      <c r="B43" s="900"/>
      <c r="C43" s="653" t="s">
        <v>9</v>
      </c>
      <c r="D43" s="653"/>
      <c r="E43" s="653"/>
      <c r="F43" s="828"/>
      <c r="G43" s="828"/>
      <c r="H43" s="828"/>
      <c r="I43" s="828"/>
      <c r="J43" s="776"/>
      <c r="K43" s="776"/>
      <c r="L43" s="776"/>
      <c r="M43" s="776"/>
      <c r="N43" s="776"/>
      <c r="O43" s="860"/>
    </row>
    <row r="44" spans="2:15" ht="15" customHeight="1">
      <c r="B44" s="901"/>
      <c r="C44" s="812"/>
      <c r="D44" s="821"/>
      <c r="E44" s="821"/>
      <c r="F44" s="821"/>
      <c r="G44" s="821"/>
      <c r="H44" s="821"/>
      <c r="I44" s="834"/>
      <c r="J44" s="836" t="s">
        <v>46</v>
      </c>
      <c r="K44" s="836"/>
      <c r="L44" s="847"/>
      <c r="M44" s="883"/>
      <c r="N44" s="836"/>
      <c r="O44" s="861"/>
    </row>
    <row r="45" spans="2:15" ht="15" customHeight="1">
      <c r="B45" s="899" t="s">
        <v>32</v>
      </c>
      <c r="C45" s="811" t="s">
        <v>9</v>
      </c>
      <c r="D45" s="811"/>
      <c r="E45" s="811"/>
      <c r="F45" s="827"/>
      <c r="G45" s="827"/>
      <c r="H45" s="827"/>
      <c r="I45" s="827"/>
      <c r="J45" s="827"/>
      <c r="K45" s="827"/>
      <c r="L45" s="827"/>
      <c r="M45" s="827"/>
      <c r="N45" s="827"/>
      <c r="O45" s="859"/>
    </row>
    <row r="46" spans="2:15" ht="15" customHeight="1">
      <c r="B46" s="900"/>
      <c r="C46" s="788" t="s">
        <v>9</v>
      </c>
      <c r="D46" s="788"/>
      <c r="E46" s="788"/>
      <c r="F46" s="776"/>
      <c r="G46" s="776"/>
      <c r="H46" s="776"/>
      <c r="I46" s="776"/>
      <c r="J46" s="776"/>
      <c r="K46" s="776"/>
      <c r="L46" s="776"/>
      <c r="M46" s="776"/>
      <c r="N46" s="776"/>
      <c r="O46" s="860"/>
    </row>
    <row r="47" spans="2:15" ht="15" customHeight="1">
      <c r="B47" s="900"/>
      <c r="C47" s="788" t="s">
        <v>9</v>
      </c>
      <c r="D47" s="788"/>
      <c r="E47" s="788"/>
      <c r="F47" s="776"/>
      <c r="G47" s="776"/>
      <c r="H47" s="776"/>
      <c r="I47" s="776"/>
      <c r="J47" s="776"/>
      <c r="K47" s="776"/>
      <c r="L47" s="776"/>
      <c r="M47" s="776"/>
      <c r="N47" s="776"/>
      <c r="O47" s="860"/>
    </row>
    <row r="48" spans="2:15" ht="15" customHeight="1">
      <c r="B48" s="900"/>
      <c r="C48" s="788" t="s">
        <v>9</v>
      </c>
      <c r="D48" s="788"/>
      <c r="E48" s="788"/>
      <c r="F48" s="776"/>
      <c r="G48" s="776"/>
      <c r="H48" s="776"/>
      <c r="I48" s="776"/>
      <c r="J48" s="776"/>
      <c r="K48" s="776"/>
      <c r="L48" s="776"/>
      <c r="M48" s="776"/>
      <c r="N48" s="776"/>
      <c r="O48" s="860"/>
    </row>
    <row r="49" spans="2:15" ht="15" customHeight="1">
      <c r="B49" s="900"/>
      <c r="C49" s="788" t="s">
        <v>9</v>
      </c>
      <c r="D49" s="788"/>
      <c r="E49" s="788"/>
      <c r="F49" s="776"/>
      <c r="G49" s="776"/>
      <c r="H49" s="776"/>
      <c r="I49" s="776"/>
      <c r="J49" s="776"/>
      <c r="K49" s="776"/>
      <c r="L49" s="776"/>
      <c r="M49" s="776"/>
      <c r="N49" s="776"/>
      <c r="O49" s="860"/>
    </row>
    <row r="50" spans="2:15" ht="15" customHeight="1">
      <c r="B50" s="900"/>
      <c r="C50" s="653" t="s">
        <v>9</v>
      </c>
      <c r="D50" s="653"/>
      <c r="E50" s="653"/>
      <c r="F50" s="828"/>
      <c r="G50" s="828"/>
      <c r="H50" s="828"/>
      <c r="I50" s="828"/>
      <c r="J50" s="776"/>
      <c r="K50" s="776"/>
      <c r="L50" s="776"/>
      <c r="M50" s="776"/>
      <c r="N50" s="776"/>
      <c r="O50" s="860"/>
    </row>
    <row r="51" spans="2:15" ht="15" customHeight="1">
      <c r="B51" s="901"/>
      <c r="C51" s="812"/>
      <c r="D51" s="821"/>
      <c r="E51" s="821"/>
      <c r="F51" s="821"/>
      <c r="G51" s="821"/>
      <c r="H51" s="821"/>
      <c r="I51" s="834"/>
      <c r="J51" s="836" t="s">
        <v>326</v>
      </c>
      <c r="K51" s="836"/>
      <c r="L51" s="847"/>
      <c r="M51" s="883"/>
      <c r="N51" s="836"/>
      <c r="O51" s="861"/>
    </row>
    <row r="52" spans="2:15" ht="15" customHeight="1">
      <c r="B52" s="902" t="s">
        <v>74</v>
      </c>
      <c r="C52" s="907" t="s">
        <v>9</v>
      </c>
      <c r="D52" s="907"/>
      <c r="E52" s="907"/>
      <c r="F52" s="910"/>
      <c r="G52" s="910"/>
      <c r="H52" s="910"/>
      <c r="I52" s="910"/>
      <c r="J52" s="910"/>
      <c r="K52" s="910"/>
      <c r="L52" s="910"/>
      <c r="M52" s="910"/>
      <c r="N52" s="910"/>
      <c r="O52" s="920"/>
    </row>
    <row r="53" spans="2:15" ht="15" customHeight="1">
      <c r="B53" s="900"/>
      <c r="C53" s="788" t="s">
        <v>9</v>
      </c>
      <c r="D53" s="788"/>
      <c r="E53" s="788"/>
      <c r="F53" s="776"/>
      <c r="G53" s="776"/>
      <c r="H53" s="776"/>
      <c r="I53" s="776"/>
      <c r="J53" s="776"/>
      <c r="K53" s="776"/>
      <c r="L53" s="776"/>
      <c r="M53" s="776"/>
      <c r="N53" s="776"/>
      <c r="O53" s="860"/>
    </row>
    <row r="54" spans="2:15" ht="15" customHeight="1">
      <c r="B54" s="900"/>
      <c r="C54" s="788" t="s">
        <v>9</v>
      </c>
      <c r="D54" s="788"/>
      <c r="E54" s="788"/>
      <c r="F54" s="776"/>
      <c r="G54" s="776"/>
      <c r="H54" s="776"/>
      <c r="I54" s="776"/>
      <c r="J54" s="776"/>
      <c r="K54" s="776"/>
      <c r="L54" s="776"/>
      <c r="M54" s="776"/>
      <c r="N54" s="776"/>
      <c r="O54" s="860"/>
    </row>
    <row r="55" spans="2:15" ht="15" customHeight="1">
      <c r="B55" s="900"/>
      <c r="C55" s="788" t="s">
        <v>9</v>
      </c>
      <c r="D55" s="788"/>
      <c r="E55" s="788"/>
      <c r="F55" s="776"/>
      <c r="G55" s="776"/>
      <c r="H55" s="776"/>
      <c r="I55" s="776"/>
      <c r="J55" s="776"/>
      <c r="K55" s="776"/>
      <c r="L55" s="776"/>
      <c r="M55" s="776"/>
      <c r="N55" s="776"/>
      <c r="O55" s="860"/>
    </row>
    <row r="56" spans="2:15" ht="15" customHeight="1">
      <c r="B56" s="900"/>
      <c r="C56" s="788" t="s">
        <v>9</v>
      </c>
      <c r="D56" s="788"/>
      <c r="E56" s="788"/>
      <c r="F56" s="776"/>
      <c r="G56" s="776"/>
      <c r="H56" s="776"/>
      <c r="I56" s="776"/>
      <c r="J56" s="776"/>
      <c r="K56" s="776"/>
      <c r="L56" s="776"/>
      <c r="M56" s="776"/>
      <c r="N56" s="776"/>
      <c r="O56" s="860"/>
    </row>
    <row r="57" spans="2:15" ht="15" customHeight="1">
      <c r="B57" s="900"/>
      <c r="C57" s="653" t="s">
        <v>9</v>
      </c>
      <c r="D57" s="653"/>
      <c r="E57" s="653"/>
      <c r="F57" s="828"/>
      <c r="G57" s="828"/>
      <c r="H57" s="828"/>
      <c r="I57" s="828"/>
      <c r="J57" s="776"/>
      <c r="K57" s="776"/>
      <c r="L57" s="776"/>
      <c r="M57" s="776"/>
      <c r="N57" s="776"/>
      <c r="O57" s="860"/>
    </row>
    <row r="58" spans="2:15" ht="15" customHeight="1">
      <c r="B58" s="901"/>
      <c r="C58" s="812"/>
      <c r="D58" s="821"/>
      <c r="E58" s="821"/>
      <c r="F58" s="821"/>
      <c r="G58" s="821"/>
      <c r="H58" s="821"/>
      <c r="I58" s="834"/>
      <c r="J58" s="836" t="s">
        <v>496</v>
      </c>
      <c r="K58" s="836"/>
      <c r="L58" s="847"/>
      <c r="M58" s="883"/>
      <c r="N58" s="836"/>
      <c r="O58" s="861"/>
    </row>
    <row r="59" spans="2:15" ht="15" customHeight="1"/>
    <row r="60" spans="2:15" ht="15" customHeight="1"/>
    <row r="61" spans="2:15" ht="15" customHeight="1">
      <c r="B61" s="903" t="s">
        <v>450</v>
      </c>
      <c r="C61" s="908" t="s">
        <v>83</v>
      </c>
      <c r="D61" s="908"/>
      <c r="E61" s="908"/>
      <c r="F61" s="908" t="s">
        <v>8</v>
      </c>
      <c r="G61" s="908"/>
      <c r="H61" s="908"/>
      <c r="I61" s="908"/>
      <c r="J61" s="908" t="s">
        <v>453</v>
      </c>
      <c r="K61" s="908"/>
      <c r="L61" s="908"/>
      <c r="M61" s="908" t="s">
        <v>410</v>
      </c>
      <c r="N61" s="908"/>
      <c r="O61" s="921"/>
    </row>
    <row r="62" spans="2:15" ht="15" customHeight="1">
      <c r="B62" s="899" t="s">
        <v>262</v>
      </c>
      <c r="C62" s="907" t="s">
        <v>9</v>
      </c>
      <c r="D62" s="907"/>
      <c r="E62" s="907"/>
      <c r="F62" s="827"/>
      <c r="G62" s="827"/>
      <c r="H62" s="827"/>
      <c r="I62" s="827"/>
      <c r="J62" s="827"/>
      <c r="K62" s="827"/>
      <c r="L62" s="827"/>
      <c r="M62" s="827"/>
      <c r="N62" s="827"/>
      <c r="O62" s="859"/>
    </row>
    <row r="63" spans="2:15" ht="15" customHeight="1">
      <c r="B63" s="900"/>
      <c r="C63" s="788" t="s">
        <v>9</v>
      </c>
      <c r="D63" s="788"/>
      <c r="E63" s="788"/>
      <c r="F63" s="776"/>
      <c r="G63" s="776"/>
      <c r="H63" s="776"/>
      <c r="I63" s="776"/>
      <c r="J63" s="776"/>
      <c r="K63" s="776"/>
      <c r="L63" s="776"/>
      <c r="M63" s="776"/>
      <c r="N63" s="776"/>
      <c r="O63" s="860"/>
    </row>
    <row r="64" spans="2:15" ht="15" customHeight="1">
      <c r="B64" s="900"/>
      <c r="C64" s="788" t="s">
        <v>9</v>
      </c>
      <c r="D64" s="788"/>
      <c r="E64" s="788"/>
      <c r="F64" s="776"/>
      <c r="G64" s="776"/>
      <c r="H64" s="776"/>
      <c r="I64" s="776"/>
      <c r="J64" s="776"/>
      <c r="K64" s="776"/>
      <c r="L64" s="776"/>
      <c r="M64" s="776"/>
      <c r="N64" s="776"/>
      <c r="O64" s="860"/>
    </row>
    <row r="65" spans="2:15" ht="15" customHeight="1">
      <c r="B65" s="900"/>
      <c r="C65" s="788" t="s">
        <v>9</v>
      </c>
      <c r="D65" s="788"/>
      <c r="E65" s="788"/>
      <c r="F65" s="776"/>
      <c r="G65" s="776"/>
      <c r="H65" s="776"/>
      <c r="I65" s="776"/>
      <c r="J65" s="776"/>
      <c r="K65" s="776"/>
      <c r="L65" s="776"/>
      <c r="M65" s="776"/>
      <c r="N65" s="776"/>
      <c r="O65" s="860"/>
    </row>
    <row r="66" spans="2:15" ht="15" customHeight="1">
      <c r="B66" s="900"/>
      <c r="C66" s="788" t="s">
        <v>9</v>
      </c>
      <c r="D66" s="788"/>
      <c r="E66" s="788"/>
      <c r="F66" s="776"/>
      <c r="G66" s="776"/>
      <c r="H66" s="776"/>
      <c r="I66" s="776"/>
      <c r="J66" s="776"/>
      <c r="K66" s="776"/>
      <c r="L66" s="776"/>
      <c r="M66" s="776"/>
      <c r="N66" s="776"/>
      <c r="O66" s="860"/>
    </row>
    <row r="67" spans="2:15" ht="15" customHeight="1">
      <c r="B67" s="900"/>
      <c r="C67" s="653" t="s">
        <v>9</v>
      </c>
      <c r="D67" s="653"/>
      <c r="E67" s="653"/>
      <c r="F67" s="828"/>
      <c r="G67" s="828"/>
      <c r="H67" s="828"/>
      <c r="I67" s="828"/>
      <c r="J67" s="776"/>
      <c r="K67" s="776"/>
      <c r="L67" s="776"/>
      <c r="M67" s="776"/>
      <c r="N67" s="776"/>
      <c r="O67" s="860"/>
    </row>
    <row r="68" spans="2:15" ht="15" customHeight="1">
      <c r="B68" s="901"/>
      <c r="C68" s="812"/>
      <c r="D68" s="821"/>
      <c r="E68" s="821"/>
      <c r="F68" s="821"/>
      <c r="G68" s="821"/>
      <c r="H68" s="821"/>
      <c r="I68" s="834"/>
      <c r="J68" s="836" t="s">
        <v>498</v>
      </c>
      <c r="K68" s="836"/>
      <c r="L68" s="847"/>
      <c r="M68" s="883"/>
      <c r="N68" s="836"/>
      <c r="O68" s="861"/>
    </row>
    <row r="69" spans="2:15" ht="15" customHeight="1">
      <c r="B69" s="899" t="s">
        <v>406</v>
      </c>
      <c r="C69" s="907" t="s">
        <v>9</v>
      </c>
      <c r="D69" s="907"/>
      <c r="E69" s="907"/>
      <c r="F69" s="827"/>
      <c r="G69" s="827"/>
      <c r="H69" s="827"/>
      <c r="I69" s="827"/>
      <c r="J69" s="827"/>
      <c r="K69" s="827"/>
      <c r="L69" s="827"/>
      <c r="M69" s="827"/>
      <c r="N69" s="827"/>
      <c r="O69" s="859"/>
    </row>
    <row r="70" spans="2:15" ht="15" customHeight="1">
      <c r="B70" s="900"/>
      <c r="C70" s="788" t="s">
        <v>9</v>
      </c>
      <c r="D70" s="788"/>
      <c r="E70" s="788"/>
      <c r="F70" s="776"/>
      <c r="G70" s="776"/>
      <c r="H70" s="776"/>
      <c r="I70" s="776"/>
      <c r="J70" s="776"/>
      <c r="K70" s="776"/>
      <c r="L70" s="776"/>
      <c r="M70" s="776"/>
      <c r="N70" s="776"/>
      <c r="O70" s="860"/>
    </row>
    <row r="71" spans="2:15" ht="15" customHeight="1">
      <c r="B71" s="900"/>
      <c r="C71" s="788" t="s">
        <v>9</v>
      </c>
      <c r="D71" s="788"/>
      <c r="E71" s="788"/>
      <c r="F71" s="776"/>
      <c r="G71" s="776"/>
      <c r="H71" s="776"/>
      <c r="I71" s="776"/>
      <c r="J71" s="776"/>
      <c r="K71" s="776"/>
      <c r="L71" s="776"/>
      <c r="M71" s="776"/>
      <c r="N71" s="776"/>
      <c r="O71" s="860"/>
    </row>
    <row r="72" spans="2:15" ht="15" customHeight="1">
      <c r="B72" s="900"/>
      <c r="C72" s="788" t="s">
        <v>9</v>
      </c>
      <c r="D72" s="788"/>
      <c r="E72" s="788"/>
      <c r="F72" s="776"/>
      <c r="G72" s="776"/>
      <c r="H72" s="776"/>
      <c r="I72" s="776"/>
      <c r="J72" s="776"/>
      <c r="K72" s="776"/>
      <c r="L72" s="776"/>
      <c r="M72" s="776"/>
      <c r="N72" s="776"/>
      <c r="O72" s="860"/>
    </row>
    <row r="73" spans="2:15" ht="15" customHeight="1">
      <c r="B73" s="900"/>
      <c r="C73" s="788" t="s">
        <v>9</v>
      </c>
      <c r="D73" s="788"/>
      <c r="E73" s="788"/>
      <c r="F73" s="776"/>
      <c r="G73" s="776"/>
      <c r="H73" s="776"/>
      <c r="I73" s="776"/>
      <c r="J73" s="776"/>
      <c r="K73" s="776"/>
      <c r="L73" s="776"/>
      <c r="M73" s="776"/>
      <c r="N73" s="776"/>
      <c r="O73" s="860"/>
    </row>
    <row r="74" spans="2:15" ht="15" customHeight="1">
      <c r="B74" s="900"/>
      <c r="C74" s="653" t="s">
        <v>9</v>
      </c>
      <c r="D74" s="653"/>
      <c r="E74" s="653"/>
      <c r="F74" s="828"/>
      <c r="G74" s="828"/>
      <c r="H74" s="828"/>
      <c r="I74" s="828"/>
      <c r="J74" s="776"/>
      <c r="K74" s="776"/>
      <c r="L74" s="776"/>
      <c r="M74" s="776"/>
      <c r="N74" s="776"/>
      <c r="O74" s="860"/>
    </row>
    <row r="75" spans="2:15" ht="15" customHeight="1">
      <c r="B75" s="901"/>
      <c r="C75" s="812"/>
      <c r="D75" s="821"/>
      <c r="E75" s="821"/>
      <c r="F75" s="821"/>
      <c r="G75" s="821"/>
      <c r="H75" s="821"/>
      <c r="I75" s="834"/>
      <c r="J75" s="836" t="s">
        <v>500</v>
      </c>
      <c r="K75" s="836"/>
      <c r="L75" s="847"/>
      <c r="M75" s="883"/>
      <c r="N75" s="836"/>
      <c r="O75" s="861"/>
    </row>
    <row r="76" spans="2:15" ht="15" customHeight="1">
      <c r="B76" s="899" t="s">
        <v>448</v>
      </c>
      <c r="C76" s="907" t="s">
        <v>9</v>
      </c>
      <c r="D76" s="907"/>
      <c r="E76" s="907"/>
      <c r="F76" s="827"/>
      <c r="G76" s="827"/>
      <c r="H76" s="827"/>
      <c r="I76" s="827"/>
      <c r="J76" s="827"/>
      <c r="K76" s="827"/>
      <c r="L76" s="827"/>
      <c r="M76" s="827"/>
      <c r="N76" s="827"/>
      <c r="O76" s="859"/>
    </row>
    <row r="77" spans="2:15" ht="15" customHeight="1">
      <c r="B77" s="900"/>
      <c r="C77" s="788" t="s">
        <v>9</v>
      </c>
      <c r="D77" s="788"/>
      <c r="E77" s="788"/>
      <c r="F77" s="776"/>
      <c r="G77" s="776"/>
      <c r="H77" s="776"/>
      <c r="I77" s="776"/>
      <c r="J77" s="776"/>
      <c r="K77" s="776"/>
      <c r="L77" s="776"/>
      <c r="M77" s="776"/>
      <c r="N77" s="776"/>
      <c r="O77" s="860"/>
    </row>
    <row r="78" spans="2:15" ht="15" customHeight="1">
      <c r="B78" s="900"/>
      <c r="C78" s="788" t="s">
        <v>9</v>
      </c>
      <c r="D78" s="788"/>
      <c r="E78" s="788"/>
      <c r="F78" s="776"/>
      <c r="G78" s="776"/>
      <c r="H78" s="776"/>
      <c r="I78" s="776"/>
      <c r="J78" s="776"/>
      <c r="K78" s="776"/>
      <c r="L78" s="776"/>
      <c r="M78" s="776"/>
      <c r="N78" s="776"/>
      <c r="O78" s="860"/>
    </row>
    <row r="79" spans="2:15" ht="15" customHeight="1">
      <c r="B79" s="900"/>
      <c r="C79" s="788" t="s">
        <v>9</v>
      </c>
      <c r="D79" s="788"/>
      <c r="E79" s="788"/>
      <c r="F79" s="776"/>
      <c r="G79" s="776"/>
      <c r="H79" s="776"/>
      <c r="I79" s="776"/>
      <c r="J79" s="776"/>
      <c r="K79" s="776"/>
      <c r="L79" s="776"/>
      <c r="M79" s="776"/>
      <c r="N79" s="776"/>
      <c r="O79" s="860"/>
    </row>
    <row r="80" spans="2:15" ht="15" customHeight="1">
      <c r="B80" s="900"/>
      <c r="C80" s="788" t="s">
        <v>9</v>
      </c>
      <c r="D80" s="788"/>
      <c r="E80" s="788"/>
      <c r="F80" s="776"/>
      <c r="G80" s="776"/>
      <c r="H80" s="776"/>
      <c r="I80" s="776"/>
      <c r="J80" s="776"/>
      <c r="K80" s="776"/>
      <c r="L80" s="776"/>
      <c r="M80" s="776"/>
      <c r="N80" s="776"/>
      <c r="O80" s="860"/>
    </row>
    <row r="81" spans="2:15" ht="15" customHeight="1">
      <c r="B81" s="900"/>
      <c r="C81" s="653" t="s">
        <v>9</v>
      </c>
      <c r="D81" s="653"/>
      <c r="E81" s="653"/>
      <c r="F81" s="828"/>
      <c r="G81" s="828"/>
      <c r="H81" s="828"/>
      <c r="I81" s="828"/>
      <c r="J81" s="776"/>
      <c r="K81" s="776"/>
      <c r="L81" s="776"/>
      <c r="M81" s="776"/>
      <c r="N81" s="776"/>
      <c r="O81" s="860"/>
    </row>
    <row r="82" spans="2:15" ht="15" customHeight="1">
      <c r="B82" s="901"/>
      <c r="C82" s="812"/>
      <c r="D82" s="821"/>
      <c r="E82" s="821"/>
      <c r="F82" s="821"/>
      <c r="G82" s="821"/>
      <c r="H82" s="821"/>
      <c r="I82" s="834"/>
      <c r="J82" s="836" t="s">
        <v>502</v>
      </c>
      <c r="K82" s="836"/>
      <c r="L82" s="847"/>
      <c r="M82" s="883"/>
      <c r="N82" s="836"/>
      <c r="O82" s="861"/>
    </row>
    <row r="83" spans="2:15" ht="15" customHeight="1">
      <c r="B83" s="899" t="s">
        <v>268</v>
      </c>
      <c r="C83" s="907" t="s">
        <v>9</v>
      </c>
      <c r="D83" s="907"/>
      <c r="E83" s="907"/>
      <c r="F83" s="827"/>
      <c r="G83" s="827"/>
      <c r="H83" s="827"/>
      <c r="I83" s="827"/>
      <c r="J83" s="827"/>
      <c r="K83" s="827"/>
      <c r="L83" s="827"/>
      <c r="M83" s="827"/>
      <c r="N83" s="827"/>
      <c r="O83" s="859"/>
    </row>
    <row r="84" spans="2:15" ht="15" customHeight="1">
      <c r="B84" s="900"/>
      <c r="C84" s="788" t="s">
        <v>9</v>
      </c>
      <c r="D84" s="788"/>
      <c r="E84" s="788"/>
      <c r="F84" s="776"/>
      <c r="G84" s="776"/>
      <c r="H84" s="776"/>
      <c r="I84" s="776"/>
      <c r="J84" s="776"/>
      <c r="K84" s="776"/>
      <c r="L84" s="776"/>
      <c r="M84" s="776"/>
      <c r="N84" s="776"/>
      <c r="O84" s="860"/>
    </row>
    <row r="85" spans="2:15" ht="15" customHeight="1">
      <c r="B85" s="900"/>
      <c r="C85" s="788" t="s">
        <v>9</v>
      </c>
      <c r="D85" s="788"/>
      <c r="E85" s="788"/>
      <c r="F85" s="776"/>
      <c r="G85" s="776"/>
      <c r="H85" s="776"/>
      <c r="I85" s="776"/>
      <c r="J85" s="776"/>
      <c r="K85" s="776"/>
      <c r="L85" s="776"/>
      <c r="M85" s="776"/>
      <c r="N85" s="776"/>
      <c r="O85" s="860"/>
    </row>
    <row r="86" spans="2:15" ht="15" customHeight="1">
      <c r="B86" s="900"/>
      <c r="C86" s="788" t="s">
        <v>9</v>
      </c>
      <c r="D86" s="788"/>
      <c r="E86" s="788"/>
      <c r="F86" s="776"/>
      <c r="G86" s="776"/>
      <c r="H86" s="776"/>
      <c r="I86" s="776"/>
      <c r="J86" s="776"/>
      <c r="K86" s="776"/>
      <c r="L86" s="776"/>
      <c r="M86" s="776"/>
      <c r="N86" s="776"/>
      <c r="O86" s="860"/>
    </row>
    <row r="87" spans="2:15" ht="15" customHeight="1">
      <c r="B87" s="900"/>
      <c r="C87" s="788" t="s">
        <v>9</v>
      </c>
      <c r="D87" s="788"/>
      <c r="E87" s="788"/>
      <c r="F87" s="776"/>
      <c r="G87" s="776"/>
      <c r="H87" s="776"/>
      <c r="I87" s="776"/>
      <c r="J87" s="776"/>
      <c r="K87" s="776"/>
      <c r="L87" s="776"/>
      <c r="M87" s="776"/>
      <c r="N87" s="776"/>
      <c r="O87" s="860"/>
    </row>
    <row r="88" spans="2:15" ht="15" customHeight="1">
      <c r="B88" s="900"/>
      <c r="C88" s="653" t="s">
        <v>9</v>
      </c>
      <c r="D88" s="653"/>
      <c r="E88" s="653"/>
      <c r="F88" s="828"/>
      <c r="G88" s="828"/>
      <c r="H88" s="828"/>
      <c r="I88" s="828"/>
      <c r="J88" s="776"/>
      <c r="K88" s="776"/>
      <c r="L88" s="776"/>
      <c r="M88" s="776"/>
      <c r="N88" s="776"/>
      <c r="O88" s="860"/>
    </row>
    <row r="89" spans="2:15" ht="15" customHeight="1">
      <c r="B89" s="901"/>
      <c r="C89" s="812"/>
      <c r="D89" s="821"/>
      <c r="E89" s="821"/>
      <c r="F89" s="821"/>
      <c r="G89" s="821"/>
      <c r="H89" s="821"/>
      <c r="I89" s="834"/>
      <c r="J89" s="836" t="s">
        <v>503</v>
      </c>
      <c r="K89" s="836"/>
      <c r="L89" s="847"/>
      <c r="M89" s="883"/>
      <c r="N89" s="836"/>
      <c r="O89" s="861"/>
    </row>
    <row r="90" spans="2:15" ht="15" customHeight="1">
      <c r="B90" s="902" t="s">
        <v>193</v>
      </c>
      <c r="C90" s="907" t="s">
        <v>9</v>
      </c>
      <c r="D90" s="907"/>
      <c r="E90" s="907"/>
      <c r="F90" s="910"/>
      <c r="G90" s="910"/>
      <c r="H90" s="910"/>
      <c r="I90" s="910"/>
      <c r="J90" s="910"/>
      <c r="K90" s="910"/>
      <c r="L90" s="910"/>
      <c r="M90" s="910"/>
      <c r="N90" s="910"/>
      <c r="O90" s="920"/>
    </row>
    <row r="91" spans="2:15" ht="15" customHeight="1">
      <c r="B91" s="900"/>
      <c r="C91" s="788" t="s">
        <v>9</v>
      </c>
      <c r="D91" s="788"/>
      <c r="E91" s="788"/>
      <c r="F91" s="776"/>
      <c r="G91" s="776"/>
      <c r="H91" s="776"/>
      <c r="I91" s="776"/>
      <c r="J91" s="776"/>
      <c r="K91" s="776"/>
      <c r="L91" s="776"/>
      <c r="M91" s="776"/>
      <c r="N91" s="776"/>
      <c r="O91" s="860"/>
    </row>
    <row r="92" spans="2:15" ht="15" customHeight="1">
      <c r="B92" s="900"/>
      <c r="C92" s="788" t="s">
        <v>9</v>
      </c>
      <c r="D92" s="788"/>
      <c r="E92" s="788"/>
      <c r="F92" s="776"/>
      <c r="G92" s="776"/>
      <c r="H92" s="776"/>
      <c r="I92" s="776"/>
      <c r="J92" s="776"/>
      <c r="K92" s="776"/>
      <c r="L92" s="776"/>
      <c r="M92" s="776"/>
      <c r="N92" s="776"/>
      <c r="O92" s="860"/>
    </row>
    <row r="93" spans="2:15" ht="15" customHeight="1">
      <c r="B93" s="900"/>
      <c r="C93" s="788" t="s">
        <v>9</v>
      </c>
      <c r="D93" s="788"/>
      <c r="E93" s="788"/>
      <c r="F93" s="776"/>
      <c r="G93" s="776"/>
      <c r="H93" s="776"/>
      <c r="I93" s="776"/>
      <c r="J93" s="776"/>
      <c r="K93" s="776"/>
      <c r="L93" s="776"/>
      <c r="M93" s="776"/>
      <c r="N93" s="776"/>
      <c r="O93" s="860"/>
    </row>
    <row r="94" spans="2:15" ht="15" customHeight="1">
      <c r="B94" s="900"/>
      <c r="C94" s="788" t="s">
        <v>9</v>
      </c>
      <c r="D94" s="788"/>
      <c r="E94" s="788"/>
      <c r="F94" s="776"/>
      <c r="G94" s="776"/>
      <c r="H94" s="776"/>
      <c r="I94" s="776"/>
      <c r="J94" s="776"/>
      <c r="K94" s="776"/>
      <c r="L94" s="776"/>
      <c r="M94" s="776"/>
      <c r="N94" s="776"/>
      <c r="O94" s="860"/>
    </row>
    <row r="95" spans="2:15" ht="15" customHeight="1">
      <c r="B95" s="900"/>
      <c r="C95" s="653" t="s">
        <v>9</v>
      </c>
      <c r="D95" s="653"/>
      <c r="E95" s="653"/>
      <c r="F95" s="828"/>
      <c r="G95" s="828"/>
      <c r="H95" s="828"/>
      <c r="I95" s="828"/>
      <c r="J95" s="776"/>
      <c r="K95" s="776"/>
      <c r="L95" s="776"/>
      <c r="M95" s="776"/>
      <c r="N95" s="776"/>
      <c r="O95" s="860"/>
    </row>
    <row r="96" spans="2:15" ht="15" customHeight="1">
      <c r="B96" s="901"/>
      <c r="C96" s="812"/>
      <c r="D96" s="821"/>
      <c r="E96" s="821"/>
      <c r="F96" s="821"/>
      <c r="G96" s="821"/>
      <c r="H96" s="821"/>
      <c r="I96" s="834"/>
      <c r="J96" s="836" t="s">
        <v>138</v>
      </c>
      <c r="K96" s="836"/>
      <c r="L96" s="847"/>
      <c r="M96" s="883"/>
      <c r="N96" s="836"/>
      <c r="O96" s="861"/>
    </row>
    <row r="97" spans="2:15" ht="15" customHeight="1">
      <c r="J97" s="911" t="s">
        <v>280</v>
      </c>
      <c r="K97" s="913"/>
      <c r="L97" s="915"/>
      <c r="M97" s="882"/>
      <c r="N97" s="842"/>
      <c r="O97" s="862"/>
    </row>
    <row r="98" spans="2:15" ht="15" customHeight="1">
      <c r="J98" s="912"/>
      <c r="K98" s="914"/>
      <c r="L98" s="916"/>
      <c r="M98" s="893"/>
      <c r="N98" s="843"/>
      <c r="O98" s="863"/>
    </row>
    <row r="99" spans="2:15" ht="14.25" customHeight="1">
      <c r="B99" s="801" t="s">
        <v>69</v>
      </c>
      <c r="C99" s="813" t="s">
        <v>504</v>
      </c>
      <c r="D99" s="813"/>
      <c r="E99" s="813"/>
      <c r="F99" s="813"/>
      <c r="G99" s="813"/>
      <c r="H99" s="813"/>
      <c r="I99" s="813"/>
      <c r="J99" s="813"/>
      <c r="K99" s="813"/>
      <c r="L99" s="813"/>
      <c r="M99" s="813"/>
      <c r="N99" s="813"/>
      <c r="O99" s="813"/>
    </row>
    <row r="100" spans="2:15" ht="14.25" customHeight="1">
      <c r="B100" s="801" t="s">
        <v>69</v>
      </c>
      <c r="C100" s="813" t="s">
        <v>403</v>
      </c>
      <c r="D100" s="813"/>
      <c r="E100" s="813"/>
      <c r="F100" s="813"/>
      <c r="G100" s="813"/>
      <c r="H100" s="813"/>
      <c r="I100" s="813"/>
      <c r="J100" s="813"/>
      <c r="K100" s="813"/>
      <c r="L100" s="813"/>
      <c r="M100" s="813"/>
      <c r="N100" s="813"/>
      <c r="O100" s="813"/>
    </row>
    <row r="101" spans="2:15" ht="14.25" customHeight="1">
      <c r="B101" s="865"/>
      <c r="C101" s="865"/>
      <c r="D101" s="865"/>
      <c r="E101" s="865"/>
      <c r="F101" s="865"/>
      <c r="G101" s="865"/>
      <c r="H101" s="865"/>
      <c r="I101" s="865"/>
      <c r="J101" s="865"/>
      <c r="K101" s="865"/>
      <c r="L101" s="865"/>
      <c r="M101" s="865"/>
      <c r="N101" s="865"/>
      <c r="O101" s="865"/>
    </row>
    <row r="102" spans="2:15" ht="14.25" customHeight="1">
      <c r="B102" s="774" t="s">
        <v>458</v>
      </c>
    </row>
    <row r="103" spans="2:15" ht="14.25" customHeight="1">
      <c r="B103" s="802" t="s">
        <v>360</v>
      </c>
      <c r="C103" s="814"/>
      <c r="D103" s="814"/>
      <c r="E103" s="823"/>
    </row>
    <row r="104" spans="2:15" ht="15.4" customHeight="1">
      <c r="B104" s="803"/>
      <c r="C104" s="815"/>
      <c r="D104" s="815"/>
      <c r="E104" s="824"/>
    </row>
    <row r="105" spans="2:15" ht="15.4" customHeight="1">
      <c r="B105" s="804"/>
      <c r="C105" s="775"/>
      <c r="D105" s="775"/>
      <c r="E105" s="825" t="s">
        <v>459</v>
      </c>
      <c r="F105" s="802" t="s">
        <v>447</v>
      </c>
      <c r="G105" s="814"/>
      <c r="H105" s="823"/>
      <c r="I105" s="835" t="s">
        <v>460</v>
      </c>
      <c r="J105" s="621"/>
      <c r="K105" s="621"/>
    </row>
    <row r="106" spans="2:15" s="786" customFormat="1" ht="13.5" customHeight="1">
      <c r="B106" s="803"/>
      <c r="C106" s="815"/>
      <c r="D106" s="815"/>
      <c r="E106" s="824"/>
      <c r="F106" s="803"/>
      <c r="G106" s="815"/>
      <c r="H106" s="824"/>
      <c r="I106" s="835"/>
      <c r="J106" s="621"/>
      <c r="K106" s="621"/>
      <c r="L106" s="774"/>
      <c r="M106" s="774"/>
      <c r="N106" s="774"/>
      <c r="O106" s="774"/>
    </row>
    <row r="107" spans="2:15" s="786" customFormat="1" ht="13.5" customHeight="1">
      <c r="B107" s="865"/>
      <c r="C107" s="865"/>
      <c r="D107" s="865"/>
      <c r="E107" s="865"/>
      <c r="F107" s="865"/>
      <c r="G107" s="865"/>
      <c r="H107" s="865"/>
      <c r="I107" s="865"/>
      <c r="J107" s="865"/>
      <c r="K107" s="865"/>
      <c r="L107" s="865"/>
      <c r="M107" s="865"/>
      <c r="N107" s="865"/>
      <c r="O107" s="865"/>
    </row>
    <row r="108" spans="2:15" s="865" customFormat="1" ht="13.5" customHeight="1">
      <c r="B108" s="786" t="s">
        <v>426</v>
      </c>
      <c r="C108" s="786"/>
      <c r="D108" s="786"/>
      <c r="E108" s="786"/>
      <c r="F108" s="786"/>
      <c r="G108" s="786"/>
      <c r="H108" s="786"/>
      <c r="I108" s="786"/>
      <c r="J108" s="786"/>
      <c r="K108" s="786"/>
      <c r="L108" s="786"/>
      <c r="M108" s="786"/>
      <c r="N108" s="786"/>
      <c r="O108" s="786"/>
    </row>
    <row r="109" spans="2:15" ht="15.4" customHeight="1">
      <c r="B109" s="801">
        <v>1</v>
      </c>
      <c r="C109" s="786" t="s">
        <v>506</v>
      </c>
      <c r="D109" s="786"/>
      <c r="E109" s="786"/>
      <c r="F109" s="786"/>
      <c r="G109" s="786"/>
      <c r="H109" s="786"/>
      <c r="I109" s="786"/>
      <c r="J109" s="786"/>
      <c r="K109" s="786"/>
      <c r="L109" s="786"/>
      <c r="M109" s="786"/>
      <c r="N109" s="786"/>
      <c r="O109" s="786"/>
    </row>
    <row r="110" spans="2:15" ht="15.4" customHeight="1">
      <c r="B110" s="801">
        <v>2</v>
      </c>
      <c r="C110" s="786" t="s">
        <v>509</v>
      </c>
      <c r="D110" s="786"/>
      <c r="E110" s="786"/>
      <c r="F110" s="786"/>
      <c r="G110" s="786"/>
      <c r="H110" s="786"/>
      <c r="I110" s="786"/>
      <c r="J110" s="786"/>
      <c r="K110" s="786"/>
      <c r="L110" s="786"/>
      <c r="M110" s="786"/>
      <c r="N110" s="786"/>
      <c r="O110" s="786"/>
    </row>
    <row r="111" spans="2:15" ht="15.4" customHeight="1">
      <c r="B111" s="904"/>
      <c r="C111" s="904"/>
      <c r="D111" s="904"/>
      <c r="E111" s="904"/>
    </row>
    <row r="112" spans="2:15" ht="15.4" customHeight="1">
      <c r="B112" s="905"/>
      <c r="E112" s="823" t="s">
        <v>459</v>
      </c>
      <c r="F112" s="802" t="s">
        <v>447</v>
      </c>
      <c r="G112" s="814"/>
      <c r="H112" s="823"/>
      <c r="I112" s="905" t="s">
        <v>460</v>
      </c>
    </row>
    <row r="113" spans="2:9" ht="15.4" customHeight="1">
      <c r="B113" s="906"/>
      <c r="C113" s="904"/>
      <c r="D113" s="904"/>
      <c r="E113" s="824"/>
      <c r="F113" s="803"/>
      <c r="G113" s="815"/>
      <c r="H113" s="824"/>
      <c r="I113" s="905"/>
    </row>
    <row r="114" spans="2:9" s="865" customFormat="1" ht="13.5" customHeight="1"/>
    <row r="115" spans="2:9" s="786" customFormat="1" ht="13.5" customHeight="1">
      <c r="B115" s="786" t="s">
        <v>426</v>
      </c>
    </row>
    <row r="116" spans="2:9" s="786" customFormat="1" ht="13.5" customHeight="1">
      <c r="B116" s="801">
        <v>1</v>
      </c>
      <c r="C116" s="786" t="s">
        <v>506</v>
      </c>
    </row>
    <row r="117" spans="2:9" s="786" customFormat="1" ht="13.5" customHeight="1">
      <c r="B117" s="801">
        <v>2</v>
      </c>
      <c r="C117" s="786" t="s">
        <v>509</v>
      </c>
    </row>
    <row r="118" spans="2:9" s="864" customFormat="1" ht="12" customHeight="1"/>
    <row r="119" spans="2:9" s="864" customFormat="1" ht="15.4" customHeight="1"/>
    <row r="120" spans="2:9" s="864" customFormat="1" ht="15.4" customHeight="1"/>
    <row r="121" spans="2:9" s="864" customFormat="1" ht="15.4" customHeight="1"/>
    <row r="122" spans="2:9" ht="15.4" customHeight="1"/>
    <row r="123" spans="2:9" ht="15.4" customHeight="1"/>
    <row r="124" spans="2:9" ht="15.4" customHeight="1"/>
    <row r="125" spans="2:9" ht="15.4" customHeight="1"/>
    <row r="126" spans="2:9" ht="15.4" customHeight="1"/>
    <row r="127" spans="2:9" ht="15.4" customHeight="1"/>
    <row r="128" spans="2:9" ht="15.4" customHeight="1"/>
    <row r="129" ht="15.4" customHeight="1"/>
    <row r="130" ht="15.4" customHeight="1"/>
    <row r="131" ht="15.4" customHeight="1"/>
    <row r="132" ht="15.4" customHeight="1"/>
  </sheetData>
  <mergeCells count="339">
    <mergeCell ref="B2:O2"/>
    <mergeCell ref="B4:C4"/>
    <mergeCell ref="D4:H4"/>
    <mergeCell ref="J4:L4"/>
    <mergeCell ref="M4:O4"/>
    <mergeCell ref="B6:K6"/>
    <mergeCell ref="L6:O6"/>
    <mergeCell ref="B11:O11"/>
    <mergeCell ref="B12:C12"/>
    <mergeCell ref="B13:C13"/>
    <mergeCell ref="B15:O15"/>
    <mergeCell ref="C16:E16"/>
    <mergeCell ref="F16:I16"/>
    <mergeCell ref="J16:L16"/>
    <mergeCell ref="M16:O16"/>
    <mergeCell ref="C17:E17"/>
    <mergeCell ref="F17:I17"/>
    <mergeCell ref="J17:L17"/>
    <mergeCell ref="M17:O17"/>
    <mergeCell ref="C18:E18"/>
    <mergeCell ref="F18:I18"/>
    <mergeCell ref="J18:L18"/>
    <mergeCell ref="M18:O18"/>
    <mergeCell ref="C19:E19"/>
    <mergeCell ref="F19:I19"/>
    <mergeCell ref="J19:L19"/>
    <mergeCell ref="M19:O19"/>
    <mergeCell ref="C20:E20"/>
    <mergeCell ref="F20:I20"/>
    <mergeCell ref="J20:L20"/>
    <mergeCell ref="M20:O20"/>
    <mergeCell ref="C21:E21"/>
    <mergeCell ref="F21:I21"/>
    <mergeCell ref="J21:L21"/>
    <mergeCell ref="M21:O21"/>
    <mergeCell ref="C22:E22"/>
    <mergeCell ref="F22:I22"/>
    <mergeCell ref="J22:L22"/>
    <mergeCell ref="M22:O22"/>
    <mergeCell ref="C23:I23"/>
    <mergeCell ref="J23:L23"/>
    <mergeCell ref="M23:O23"/>
    <mergeCell ref="C24:E24"/>
    <mergeCell ref="F24:I24"/>
    <mergeCell ref="J24:L24"/>
    <mergeCell ref="M24:O24"/>
    <mergeCell ref="C25:E25"/>
    <mergeCell ref="F25:I25"/>
    <mergeCell ref="J25:L25"/>
    <mergeCell ref="M25:O25"/>
    <mergeCell ref="C26:E26"/>
    <mergeCell ref="F26:I26"/>
    <mergeCell ref="J26:L26"/>
    <mergeCell ref="M26:O26"/>
    <mergeCell ref="C27:E27"/>
    <mergeCell ref="F27:I27"/>
    <mergeCell ref="J27:L27"/>
    <mergeCell ref="M27:O27"/>
    <mergeCell ref="C28:E28"/>
    <mergeCell ref="F28:I28"/>
    <mergeCell ref="J28:L28"/>
    <mergeCell ref="M28:O28"/>
    <mergeCell ref="C29:E29"/>
    <mergeCell ref="F29:I29"/>
    <mergeCell ref="J29:L29"/>
    <mergeCell ref="M29:O29"/>
    <mergeCell ref="C30:I30"/>
    <mergeCell ref="J30:L30"/>
    <mergeCell ref="M30:O30"/>
    <mergeCell ref="C31:E31"/>
    <mergeCell ref="F31:I31"/>
    <mergeCell ref="J31:L31"/>
    <mergeCell ref="M31:O31"/>
    <mergeCell ref="C32:E32"/>
    <mergeCell ref="F32:I32"/>
    <mergeCell ref="J32:L32"/>
    <mergeCell ref="M32:O32"/>
    <mergeCell ref="C33:E33"/>
    <mergeCell ref="F33:I33"/>
    <mergeCell ref="J33:L33"/>
    <mergeCell ref="M33:O33"/>
    <mergeCell ref="C34:E34"/>
    <mergeCell ref="F34:I34"/>
    <mergeCell ref="J34:L34"/>
    <mergeCell ref="M34:O34"/>
    <mergeCell ref="C35:E35"/>
    <mergeCell ref="F35:I35"/>
    <mergeCell ref="J35:L35"/>
    <mergeCell ref="M35:O35"/>
    <mergeCell ref="C36:E36"/>
    <mergeCell ref="F36:I36"/>
    <mergeCell ref="J36:L36"/>
    <mergeCell ref="M36:O36"/>
    <mergeCell ref="C37:I37"/>
    <mergeCell ref="J37:L37"/>
    <mergeCell ref="M37:O37"/>
    <mergeCell ref="C38:E38"/>
    <mergeCell ref="F38:I38"/>
    <mergeCell ref="J38:L38"/>
    <mergeCell ref="M38:O38"/>
    <mergeCell ref="C39:E39"/>
    <mergeCell ref="F39:I39"/>
    <mergeCell ref="J39:L39"/>
    <mergeCell ref="M39:O39"/>
    <mergeCell ref="C40:E40"/>
    <mergeCell ref="F40:I40"/>
    <mergeCell ref="J40:L40"/>
    <mergeCell ref="M40:O40"/>
    <mergeCell ref="C41:E41"/>
    <mergeCell ref="F41:I41"/>
    <mergeCell ref="J41:L41"/>
    <mergeCell ref="M41:O41"/>
    <mergeCell ref="C42:E42"/>
    <mergeCell ref="F42:I42"/>
    <mergeCell ref="J42:L42"/>
    <mergeCell ref="M42:O42"/>
    <mergeCell ref="C43:E43"/>
    <mergeCell ref="F43:I43"/>
    <mergeCell ref="J43:L43"/>
    <mergeCell ref="M43:O43"/>
    <mergeCell ref="C44:I44"/>
    <mergeCell ref="J44:L44"/>
    <mergeCell ref="M44:O44"/>
    <mergeCell ref="C45:E45"/>
    <mergeCell ref="F45:I45"/>
    <mergeCell ref="J45:L45"/>
    <mergeCell ref="M45:O45"/>
    <mergeCell ref="C46:E46"/>
    <mergeCell ref="F46:I46"/>
    <mergeCell ref="J46:L46"/>
    <mergeCell ref="M46:O46"/>
    <mergeCell ref="C47:E47"/>
    <mergeCell ref="F47:I47"/>
    <mergeCell ref="J47:L47"/>
    <mergeCell ref="M47:O47"/>
    <mergeCell ref="C48:E48"/>
    <mergeCell ref="F48:I48"/>
    <mergeCell ref="J48:L48"/>
    <mergeCell ref="M48:O48"/>
    <mergeCell ref="C49:E49"/>
    <mergeCell ref="F49:I49"/>
    <mergeCell ref="J49:L49"/>
    <mergeCell ref="M49:O49"/>
    <mergeCell ref="C50:E50"/>
    <mergeCell ref="F50:I50"/>
    <mergeCell ref="J50:L50"/>
    <mergeCell ref="M50:O50"/>
    <mergeCell ref="C51:I51"/>
    <mergeCell ref="J51:L51"/>
    <mergeCell ref="M51:O51"/>
    <mergeCell ref="C52:E52"/>
    <mergeCell ref="F52:I52"/>
    <mergeCell ref="J52:L52"/>
    <mergeCell ref="M52:O52"/>
    <mergeCell ref="C53:E53"/>
    <mergeCell ref="F53:I53"/>
    <mergeCell ref="J53:L53"/>
    <mergeCell ref="M53:O53"/>
    <mergeCell ref="C54:E54"/>
    <mergeCell ref="F54:I54"/>
    <mergeCell ref="J54:L54"/>
    <mergeCell ref="M54:O54"/>
    <mergeCell ref="C55:E55"/>
    <mergeCell ref="F55:I55"/>
    <mergeCell ref="J55:L55"/>
    <mergeCell ref="M55:O55"/>
    <mergeCell ref="C56:E56"/>
    <mergeCell ref="F56:I56"/>
    <mergeCell ref="J56:L56"/>
    <mergeCell ref="M56:O56"/>
    <mergeCell ref="C57:E57"/>
    <mergeCell ref="F57:I57"/>
    <mergeCell ref="J57:L57"/>
    <mergeCell ref="M57:O57"/>
    <mergeCell ref="C58:I58"/>
    <mergeCell ref="J58:L58"/>
    <mergeCell ref="M58:O58"/>
    <mergeCell ref="C61:E61"/>
    <mergeCell ref="F61:I61"/>
    <mergeCell ref="J61:L61"/>
    <mergeCell ref="M61:O61"/>
    <mergeCell ref="C62:E62"/>
    <mergeCell ref="F62:I62"/>
    <mergeCell ref="J62:L62"/>
    <mergeCell ref="M62:O62"/>
    <mergeCell ref="C63:E63"/>
    <mergeCell ref="F63:I63"/>
    <mergeCell ref="J63:L63"/>
    <mergeCell ref="M63:O63"/>
    <mergeCell ref="C64:E64"/>
    <mergeCell ref="F64:I64"/>
    <mergeCell ref="J64:L64"/>
    <mergeCell ref="M64:O64"/>
    <mergeCell ref="C65:E65"/>
    <mergeCell ref="F65:I65"/>
    <mergeCell ref="J65:L65"/>
    <mergeCell ref="M65:O65"/>
    <mergeCell ref="C66:E66"/>
    <mergeCell ref="F66:I66"/>
    <mergeCell ref="J66:L66"/>
    <mergeCell ref="M66:O66"/>
    <mergeCell ref="C67:E67"/>
    <mergeCell ref="F67:I67"/>
    <mergeCell ref="J67:L67"/>
    <mergeCell ref="M67:O67"/>
    <mergeCell ref="C68:I68"/>
    <mergeCell ref="J68:L68"/>
    <mergeCell ref="M68:O68"/>
    <mergeCell ref="C69:E69"/>
    <mergeCell ref="F69:I69"/>
    <mergeCell ref="J69:L69"/>
    <mergeCell ref="M69:O69"/>
    <mergeCell ref="C70:E70"/>
    <mergeCell ref="F70:I70"/>
    <mergeCell ref="J70:L70"/>
    <mergeCell ref="M70:O70"/>
    <mergeCell ref="C71:E71"/>
    <mergeCell ref="F71:I71"/>
    <mergeCell ref="J71:L71"/>
    <mergeCell ref="M71:O71"/>
    <mergeCell ref="C72:E72"/>
    <mergeCell ref="F72:I72"/>
    <mergeCell ref="J72:L72"/>
    <mergeCell ref="M72:O72"/>
    <mergeCell ref="C73:E73"/>
    <mergeCell ref="F73:I73"/>
    <mergeCell ref="J73:L73"/>
    <mergeCell ref="M73:O73"/>
    <mergeCell ref="C74:E74"/>
    <mergeCell ref="F74:I74"/>
    <mergeCell ref="J74:L74"/>
    <mergeCell ref="M74:O74"/>
    <mergeCell ref="C75:I75"/>
    <mergeCell ref="J75:L75"/>
    <mergeCell ref="M75:O75"/>
    <mergeCell ref="C76:E76"/>
    <mergeCell ref="F76:I76"/>
    <mergeCell ref="J76:L76"/>
    <mergeCell ref="M76:O76"/>
    <mergeCell ref="C77:E77"/>
    <mergeCell ref="F77:I77"/>
    <mergeCell ref="J77:L77"/>
    <mergeCell ref="M77:O77"/>
    <mergeCell ref="C78:E78"/>
    <mergeCell ref="F78:I78"/>
    <mergeCell ref="J78:L78"/>
    <mergeCell ref="M78:O78"/>
    <mergeCell ref="C79:E79"/>
    <mergeCell ref="F79:I79"/>
    <mergeCell ref="J79:L79"/>
    <mergeCell ref="M79:O79"/>
    <mergeCell ref="C80:E80"/>
    <mergeCell ref="F80:I80"/>
    <mergeCell ref="J80:L80"/>
    <mergeCell ref="M80:O80"/>
    <mergeCell ref="C81:E81"/>
    <mergeCell ref="F81:I81"/>
    <mergeCell ref="J81:L81"/>
    <mergeCell ref="M81:O81"/>
    <mergeCell ref="C82:I82"/>
    <mergeCell ref="J82:L82"/>
    <mergeCell ref="M82:O82"/>
    <mergeCell ref="C83:E83"/>
    <mergeCell ref="F83:I83"/>
    <mergeCell ref="J83:L83"/>
    <mergeCell ref="M83:O83"/>
    <mergeCell ref="C84:E84"/>
    <mergeCell ref="F84:I84"/>
    <mergeCell ref="J84:L84"/>
    <mergeCell ref="M84:O84"/>
    <mergeCell ref="C85:E85"/>
    <mergeCell ref="F85:I85"/>
    <mergeCell ref="J85:L85"/>
    <mergeCell ref="M85:O85"/>
    <mergeCell ref="C86:E86"/>
    <mergeCell ref="F86:I86"/>
    <mergeCell ref="J86:L86"/>
    <mergeCell ref="M86:O86"/>
    <mergeCell ref="C87:E87"/>
    <mergeCell ref="F87:I87"/>
    <mergeCell ref="J87:L87"/>
    <mergeCell ref="M87:O87"/>
    <mergeCell ref="C88:E88"/>
    <mergeCell ref="F88:I88"/>
    <mergeCell ref="J88:L88"/>
    <mergeCell ref="M88:O88"/>
    <mergeCell ref="C89:I89"/>
    <mergeCell ref="J89:L89"/>
    <mergeCell ref="M89:O89"/>
    <mergeCell ref="C90:E90"/>
    <mergeCell ref="F90:I90"/>
    <mergeCell ref="J90:L90"/>
    <mergeCell ref="M90:O90"/>
    <mergeCell ref="C91:E91"/>
    <mergeCell ref="F91:I91"/>
    <mergeCell ref="J91:L91"/>
    <mergeCell ref="M91:O91"/>
    <mergeCell ref="C92:E92"/>
    <mergeCell ref="F92:I92"/>
    <mergeCell ref="J92:L92"/>
    <mergeCell ref="M92:O92"/>
    <mergeCell ref="C93:E93"/>
    <mergeCell ref="F93:I93"/>
    <mergeCell ref="J93:L93"/>
    <mergeCell ref="M93:O93"/>
    <mergeCell ref="C94:E94"/>
    <mergeCell ref="F94:I94"/>
    <mergeCell ref="J94:L94"/>
    <mergeCell ref="M94:O94"/>
    <mergeCell ref="C95:E95"/>
    <mergeCell ref="F95:I95"/>
    <mergeCell ref="J95:L95"/>
    <mergeCell ref="M95:O95"/>
    <mergeCell ref="C96:I96"/>
    <mergeCell ref="J96:L96"/>
    <mergeCell ref="M96:O96"/>
    <mergeCell ref="C99:O99"/>
    <mergeCell ref="C100:O100"/>
    <mergeCell ref="L7:O9"/>
    <mergeCell ref="J97:L98"/>
    <mergeCell ref="M97:O98"/>
    <mergeCell ref="B103:E104"/>
    <mergeCell ref="B105:D106"/>
    <mergeCell ref="E105:E106"/>
    <mergeCell ref="F105:H106"/>
    <mergeCell ref="I105:K106"/>
    <mergeCell ref="E112:E113"/>
    <mergeCell ref="F112:H113"/>
    <mergeCell ref="B17:B23"/>
    <mergeCell ref="B24:B30"/>
    <mergeCell ref="B31:B37"/>
    <mergeCell ref="B38:B44"/>
    <mergeCell ref="B45:B51"/>
    <mergeCell ref="B52:B58"/>
    <mergeCell ref="B62:B68"/>
    <mergeCell ref="B69:B75"/>
    <mergeCell ref="B76:B82"/>
    <mergeCell ref="B83:B89"/>
    <mergeCell ref="B90:B96"/>
  </mergeCells>
  <phoneticPr fontId="24"/>
  <printOptions horizontalCentered="1"/>
  <pageMargins left="0.39370078740157483" right="0.39370078740157483" top="0.59055118110236227" bottom="0.39370078740157483" header="0.27559055118110237" footer="0.43307086614173229"/>
  <pageSetup paperSize="9" scale="87" fitToWidth="1" fitToHeight="1" orientation="portrait" usePrinterDefaults="1" blackAndWhite="1" r:id="rId1"/>
  <headerFooter alignWithMargins="0">
    <oddHeader>&amp;R&amp;A</oddHeader>
  </headerFooter>
  <rowBreaks count="1" manualBreakCount="1">
    <brk id="5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2:Q132"/>
  <sheetViews>
    <sheetView view="pageBreakPreview" zoomScaleSheetLayoutView="100" workbookViewId="0">
      <selection activeCell="P14" sqref="P14"/>
    </sheetView>
  </sheetViews>
  <sheetFormatPr defaultColWidth="9.375" defaultRowHeight="13.5"/>
  <cols>
    <col min="1" max="1" width="1.625" style="774" customWidth="1"/>
    <col min="2" max="14" width="6.875" style="774" customWidth="1"/>
    <col min="15" max="16" width="8.375" style="774" customWidth="1"/>
    <col min="17" max="17" width="1.625" style="774" customWidth="1"/>
    <col min="18" max="16384" width="9.375" style="774"/>
  </cols>
  <sheetData>
    <row r="1" spans="2:17" ht="15.4" customHeight="1"/>
    <row r="2" spans="2:17" ht="17.25">
      <c r="B2" s="775" t="s">
        <v>185</v>
      </c>
      <c r="C2" s="775"/>
      <c r="D2" s="775"/>
      <c r="E2" s="775"/>
      <c r="F2" s="775"/>
      <c r="G2" s="775"/>
      <c r="H2" s="775"/>
      <c r="I2" s="775"/>
      <c r="J2" s="775"/>
      <c r="K2" s="775"/>
      <c r="L2" s="775"/>
      <c r="M2" s="775"/>
      <c r="N2" s="775"/>
      <c r="O2" s="775"/>
      <c r="P2" s="775"/>
      <c r="Q2" s="898"/>
    </row>
    <row r="3" spans="2:17" ht="7.5" customHeight="1">
      <c r="B3" s="775"/>
      <c r="C3" s="775"/>
      <c r="D3" s="775"/>
      <c r="E3" s="775"/>
      <c r="F3" s="775"/>
      <c r="G3" s="775"/>
      <c r="H3" s="775"/>
      <c r="I3" s="775"/>
      <c r="J3" s="775"/>
      <c r="K3" s="775"/>
      <c r="L3" s="775"/>
      <c r="M3" s="775"/>
      <c r="N3" s="775"/>
      <c r="O3" s="775"/>
      <c r="P3" s="775"/>
      <c r="Q3" s="775"/>
    </row>
    <row r="4" spans="2:17" ht="22.5" customHeight="1">
      <c r="B4" s="788" t="s">
        <v>123</v>
      </c>
      <c r="C4" s="788"/>
      <c r="D4" s="776"/>
      <c r="E4" s="776"/>
      <c r="F4" s="776"/>
      <c r="G4" s="776"/>
      <c r="H4" s="776"/>
      <c r="I4" s="775"/>
      <c r="J4" s="789" t="s">
        <v>80</v>
      </c>
      <c r="K4" s="613"/>
      <c r="L4" s="654"/>
      <c r="M4" s="747"/>
      <c r="N4" s="291"/>
      <c r="O4" s="291"/>
      <c r="P4" s="313"/>
      <c r="Q4" s="775"/>
    </row>
    <row r="5" spans="2:17" ht="7.5" customHeight="1">
      <c r="B5" s="775"/>
      <c r="C5" s="775"/>
      <c r="D5" s="775"/>
      <c r="E5" s="775"/>
      <c r="F5" s="775"/>
      <c r="G5" s="775"/>
      <c r="H5" s="775"/>
      <c r="I5" s="775"/>
      <c r="J5" s="775"/>
      <c r="K5" s="775"/>
      <c r="L5" s="775"/>
      <c r="M5" s="775"/>
      <c r="N5" s="775"/>
      <c r="O5" s="775"/>
      <c r="P5" s="927"/>
      <c r="Q5" s="775"/>
    </row>
    <row r="6" spans="2:17" ht="15.4" customHeight="1">
      <c r="B6" s="789" t="s">
        <v>445</v>
      </c>
      <c r="C6" s="613"/>
      <c r="D6" s="613"/>
      <c r="E6" s="613"/>
      <c r="F6" s="613"/>
      <c r="G6" s="613"/>
      <c r="H6" s="613"/>
      <c r="I6" s="613"/>
      <c r="J6" s="613"/>
      <c r="K6" s="654"/>
      <c r="L6" s="789" t="s">
        <v>465</v>
      </c>
      <c r="M6" s="613"/>
      <c r="N6" s="613"/>
      <c r="O6" s="613"/>
      <c r="P6" s="654"/>
      <c r="Q6" s="775"/>
    </row>
    <row r="7" spans="2:17" ht="15.4" customHeight="1">
      <c r="B7" s="866" t="s">
        <v>218</v>
      </c>
      <c r="C7" s="869" t="s">
        <v>127</v>
      </c>
      <c r="D7" s="873"/>
      <c r="E7" s="873"/>
      <c r="F7" s="873"/>
      <c r="G7" s="877"/>
      <c r="H7" s="873"/>
      <c r="I7" s="877"/>
      <c r="J7" s="869"/>
      <c r="K7" s="873"/>
      <c r="L7" s="885" t="s">
        <v>466</v>
      </c>
      <c r="M7" s="888"/>
      <c r="N7" s="888"/>
      <c r="O7" s="888"/>
      <c r="P7" s="894"/>
      <c r="Q7" s="775"/>
    </row>
    <row r="8" spans="2:17" ht="15.4" customHeight="1">
      <c r="B8" s="867" t="s">
        <v>286</v>
      </c>
      <c r="C8" s="870" t="s">
        <v>446</v>
      </c>
      <c r="D8" s="874"/>
      <c r="E8" s="874"/>
      <c r="F8" s="874"/>
      <c r="G8" s="878"/>
      <c r="H8" s="874"/>
      <c r="I8" s="878"/>
      <c r="J8" s="870"/>
      <c r="K8" s="874"/>
      <c r="L8" s="886" t="s">
        <v>469</v>
      </c>
      <c r="M8" s="889"/>
      <c r="N8" s="889"/>
      <c r="O8" s="889"/>
      <c r="P8" s="895"/>
      <c r="Q8" s="775"/>
    </row>
    <row r="9" spans="2:17" ht="15.4" customHeight="1">
      <c r="B9" s="868" t="s">
        <v>359</v>
      </c>
      <c r="C9" s="871" t="s">
        <v>232</v>
      </c>
      <c r="D9" s="875"/>
      <c r="E9" s="875"/>
      <c r="F9" s="875"/>
      <c r="G9" s="879"/>
      <c r="H9" s="875"/>
      <c r="I9" s="879"/>
      <c r="J9" s="871"/>
      <c r="K9" s="875"/>
      <c r="L9" s="887" t="s">
        <v>466</v>
      </c>
      <c r="M9" s="890"/>
      <c r="N9" s="890"/>
      <c r="O9" s="890"/>
      <c r="P9" s="896"/>
      <c r="Q9" s="775"/>
    </row>
    <row r="10" spans="2:17" ht="15.4" customHeight="1">
      <c r="Q10" s="775"/>
    </row>
    <row r="11" spans="2:17" ht="15.4" customHeight="1">
      <c r="B11" s="733" t="s">
        <v>511</v>
      </c>
      <c r="C11" s="733"/>
      <c r="D11" s="733"/>
      <c r="E11" s="733"/>
      <c r="F11" s="733"/>
      <c r="G11" s="733"/>
      <c r="H11" s="733"/>
      <c r="I11" s="733"/>
      <c r="J11" s="733"/>
      <c r="K11" s="733"/>
      <c r="L11" s="733"/>
      <c r="M11" s="733"/>
      <c r="N11" s="733"/>
      <c r="O11" s="733"/>
      <c r="P11" s="621"/>
      <c r="Q11" s="775"/>
    </row>
    <row r="12" spans="2:17" ht="15.4" customHeight="1">
      <c r="B12" s="788" t="s">
        <v>450</v>
      </c>
      <c r="C12" s="788"/>
      <c r="D12" s="788" t="s">
        <v>259</v>
      </c>
      <c r="E12" s="788" t="s">
        <v>66</v>
      </c>
      <c r="F12" s="788" t="s">
        <v>484</v>
      </c>
      <c r="G12" s="788" t="s">
        <v>62</v>
      </c>
      <c r="H12" s="788" t="s">
        <v>47</v>
      </c>
      <c r="I12" s="788" t="s">
        <v>485</v>
      </c>
      <c r="J12" s="788" t="s">
        <v>94</v>
      </c>
      <c r="K12" s="788" t="s">
        <v>156</v>
      </c>
      <c r="L12" s="788" t="s">
        <v>487</v>
      </c>
      <c r="M12" s="788" t="s">
        <v>375</v>
      </c>
      <c r="N12" s="789" t="s">
        <v>333</v>
      </c>
      <c r="O12" s="925" t="s">
        <v>197</v>
      </c>
      <c r="P12" s="928"/>
      <c r="Q12" s="775"/>
    </row>
    <row r="13" spans="2:17" ht="30" customHeight="1">
      <c r="B13" s="788" t="s">
        <v>371</v>
      </c>
      <c r="C13" s="788"/>
      <c r="D13" s="909"/>
      <c r="E13" s="909"/>
      <c r="F13" s="909"/>
      <c r="G13" s="909"/>
      <c r="H13" s="909"/>
      <c r="I13" s="909"/>
      <c r="J13" s="909"/>
      <c r="K13" s="909"/>
      <c r="L13" s="909"/>
      <c r="M13" s="909"/>
      <c r="N13" s="917"/>
      <c r="O13" s="926"/>
      <c r="P13" s="929"/>
      <c r="Q13" s="775"/>
    </row>
    <row r="14" spans="2:17" ht="15.4" customHeight="1">
      <c r="Q14" s="775"/>
    </row>
    <row r="15" spans="2:17" ht="15.4" customHeight="1">
      <c r="B15" s="621" t="s">
        <v>336</v>
      </c>
      <c r="C15" s="621"/>
      <c r="D15" s="621"/>
      <c r="E15" s="621"/>
      <c r="F15" s="621"/>
      <c r="G15" s="621"/>
      <c r="H15" s="621"/>
      <c r="I15" s="621"/>
      <c r="J15" s="621"/>
      <c r="K15" s="621"/>
      <c r="L15" s="621"/>
      <c r="M15" s="621"/>
      <c r="N15" s="621"/>
      <c r="O15" s="621"/>
      <c r="P15" s="621"/>
      <c r="Q15" s="775"/>
    </row>
    <row r="16" spans="2:17" ht="15" customHeight="1">
      <c r="B16" s="903" t="s">
        <v>450</v>
      </c>
      <c r="C16" s="908" t="s">
        <v>374</v>
      </c>
      <c r="D16" s="908"/>
      <c r="E16" s="908"/>
      <c r="F16" s="908" t="s">
        <v>8</v>
      </c>
      <c r="G16" s="908"/>
      <c r="H16" s="908"/>
      <c r="I16" s="908"/>
      <c r="J16" s="923" t="s">
        <v>385</v>
      </c>
      <c r="K16" s="924"/>
      <c r="L16" s="924"/>
      <c r="M16" s="924"/>
      <c r="N16" s="924"/>
      <c r="O16" s="908" t="s">
        <v>472</v>
      </c>
      <c r="P16" s="921"/>
      <c r="Q16" s="775"/>
    </row>
    <row r="17" spans="2:16" ht="15" customHeight="1">
      <c r="B17" s="899" t="s">
        <v>259</v>
      </c>
      <c r="C17" s="827"/>
      <c r="D17" s="827"/>
      <c r="E17" s="827"/>
      <c r="F17" s="827"/>
      <c r="G17" s="827"/>
      <c r="H17" s="827"/>
      <c r="I17" s="827"/>
      <c r="J17" s="882"/>
      <c r="K17" s="842"/>
      <c r="L17" s="842" t="s">
        <v>132</v>
      </c>
      <c r="M17" s="842"/>
      <c r="N17" s="842"/>
      <c r="O17" s="827"/>
      <c r="P17" s="859"/>
    </row>
    <row r="18" spans="2:16" ht="15" customHeight="1">
      <c r="B18" s="900"/>
      <c r="C18" s="776"/>
      <c r="D18" s="776"/>
      <c r="E18" s="776"/>
      <c r="F18" s="776"/>
      <c r="G18" s="776"/>
      <c r="H18" s="776"/>
      <c r="I18" s="776"/>
      <c r="J18" s="747"/>
      <c r="K18" s="291"/>
      <c r="L18" s="291" t="s">
        <v>132</v>
      </c>
      <c r="M18" s="291"/>
      <c r="N18" s="291"/>
      <c r="O18" s="776"/>
      <c r="P18" s="860"/>
    </row>
    <row r="19" spans="2:16" ht="15" customHeight="1">
      <c r="B19" s="900"/>
      <c r="C19" s="776"/>
      <c r="D19" s="776"/>
      <c r="E19" s="776"/>
      <c r="F19" s="776"/>
      <c r="G19" s="776"/>
      <c r="H19" s="776"/>
      <c r="I19" s="776"/>
      <c r="J19" s="747"/>
      <c r="K19" s="291"/>
      <c r="L19" s="291" t="s">
        <v>132</v>
      </c>
      <c r="M19" s="291"/>
      <c r="N19" s="291"/>
      <c r="O19" s="776"/>
      <c r="P19" s="860"/>
    </row>
    <row r="20" spans="2:16" ht="15" customHeight="1">
      <c r="B20" s="900"/>
      <c r="C20" s="776"/>
      <c r="D20" s="776"/>
      <c r="E20" s="776"/>
      <c r="F20" s="776"/>
      <c r="G20" s="776"/>
      <c r="H20" s="776"/>
      <c r="I20" s="776"/>
      <c r="J20" s="747"/>
      <c r="K20" s="291"/>
      <c r="L20" s="291" t="s">
        <v>132</v>
      </c>
      <c r="M20" s="291"/>
      <c r="N20" s="291"/>
      <c r="O20" s="776"/>
      <c r="P20" s="860"/>
    </row>
    <row r="21" spans="2:16" ht="15" customHeight="1">
      <c r="B21" s="900"/>
      <c r="C21" s="776"/>
      <c r="D21" s="776"/>
      <c r="E21" s="776"/>
      <c r="F21" s="776"/>
      <c r="G21" s="776"/>
      <c r="H21" s="776"/>
      <c r="I21" s="776"/>
      <c r="J21" s="747"/>
      <c r="K21" s="291"/>
      <c r="L21" s="291" t="s">
        <v>132</v>
      </c>
      <c r="M21" s="291"/>
      <c r="N21" s="291"/>
      <c r="O21" s="776"/>
      <c r="P21" s="860"/>
    </row>
    <row r="22" spans="2:16" ht="15" customHeight="1">
      <c r="B22" s="900"/>
      <c r="C22" s="828"/>
      <c r="D22" s="828"/>
      <c r="E22" s="828"/>
      <c r="F22" s="828"/>
      <c r="G22" s="828"/>
      <c r="H22" s="828"/>
      <c r="I22" s="828"/>
      <c r="J22" s="747"/>
      <c r="K22" s="291"/>
      <c r="L22" s="291" t="s">
        <v>132</v>
      </c>
      <c r="M22" s="291"/>
      <c r="N22" s="291"/>
      <c r="O22" s="776"/>
      <c r="P22" s="860"/>
    </row>
    <row r="23" spans="2:16" ht="15" customHeight="1">
      <c r="B23" s="901"/>
      <c r="C23" s="872"/>
      <c r="D23" s="876"/>
      <c r="E23" s="876"/>
      <c r="F23" s="876"/>
      <c r="G23" s="876"/>
      <c r="H23" s="876"/>
      <c r="I23" s="880"/>
      <c r="J23" s="883" t="s">
        <v>199</v>
      </c>
      <c r="K23" s="836"/>
      <c r="L23" s="836"/>
      <c r="M23" s="836"/>
      <c r="N23" s="836"/>
      <c r="O23" s="883"/>
      <c r="P23" s="861"/>
    </row>
    <row r="24" spans="2:16" ht="15" customHeight="1">
      <c r="B24" s="899" t="s">
        <v>181</v>
      </c>
      <c r="C24" s="827"/>
      <c r="D24" s="827"/>
      <c r="E24" s="827"/>
      <c r="F24" s="827"/>
      <c r="G24" s="827"/>
      <c r="H24" s="827"/>
      <c r="I24" s="827"/>
      <c r="J24" s="882"/>
      <c r="K24" s="842"/>
      <c r="L24" s="842" t="s">
        <v>132</v>
      </c>
      <c r="M24" s="842"/>
      <c r="N24" s="842"/>
      <c r="O24" s="827"/>
      <c r="P24" s="859"/>
    </row>
    <row r="25" spans="2:16" ht="15" customHeight="1">
      <c r="B25" s="900"/>
      <c r="C25" s="776"/>
      <c r="D25" s="776"/>
      <c r="E25" s="776"/>
      <c r="F25" s="776"/>
      <c r="G25" s="776"/>
      <c r="H25" s="776"/>
      <c r="I25" s="776"/>
      <c r="J25" s="747"/>
      <c r="K25" s="291"/>
      <c r="L25" s="291" t="s">
        <v>132</v>
      </c>
      <c r="M25" s="291"/>
      <c r="N25" s="291"/>
      <c r="O25" s="776"/>
      <c r="P25" s="860"/>
    </row>
    <row r="26" spans="2:16" ht="15" customHeight="1">
      <c r="B26" s="900"/>
      <c r="C26" s="776"/>
      <c r="D26" s="776"/>
      <c r="E26" s="776"/>
      <c r="F26" s="776"/>
      <c r="G26" s="776"/>
      <c r="H26" s="776"/>
      <c r="I26" s="776"/>
      <c r="J26" s="747"/>
      <c r="K26" s="291"/>
      <c r="L26" s="291" t="s">
        <v>132</v>
      </c>
      <c r="M26" s="291"/>
      <c r="N26" s="291"/>
      <c r="O26" s="776"/>
      <c r="P26" s="860"/>
    </row>
    <row r="27" spans="2:16" ht="15" customHeight="1">
      <c r="B27" s="900"/>
      <c r="C27" s="776"/>
      <c r="D27" s="776"/>
      <c r="E27" s="776"/>
      <c r="F27" s="776"/>
      <c r="G27" s="776"/>
      <c r="H27" s="776"/>
      <c r="I27" s="776"/>
      <c r="J27" s="747"/>
      <c r="K27" s="291"/>
      <c r="L27" s="291" t="s">
        <v>132</v>
      </c>
      <c r="M27" s="291"/>
      <c r="N27" s="291"/>
      <c r="O27" s="776"/>
      <c r="P27" s="860"/>
    </row>
    <row r="28" spans="2:16" ht="15" customHeight="1">
      <c r="B28" s="900"/>
      <c r="C28" s="776"/>
      <c r="D28" s="776"/>
      <c r="E28" s="776"/>
      <c r="F28" s="776"/>
      <c r="G28" s="776"/>
      <c r="H28" s="776"/>
      <c r="I28" s="776"/>
      <c r="J28" s="747"/>
      <c r="K28" s="291"/>
      <c r="L28" s="291" t="s">
        <v>132</v>
      </c>
      <c r="M28" s="291"/>
      <c r="N28" s="291"/>
      <c r="O28" s="776"/>
      <c r="P28" s="860"/>
    </row>
    <row r="29" spans="2:16" ht="15" customHeight="1">
      <c r="B29" s="900"/>
      <c r="C29" s="828"/>
      <c r="D29" s="828"/>
      <c r="E29" s="828"/>
      <c r="F29" s="828"/>
      <c r="G29" s="828"/>
      <c r="H29" s="828"/>
      <c r="I29" s="828"/>
      <c r="J29" s="747"/>
      <c r="K29" s="291"/>
      <c r="L29" s="291" t="s">
        <v>132</v>
      </c>
      <c r="M29" s="291"/>
      <c r="N29" s="291"/>
      <c r="O29" s="776"/>
      <c r="P29" s="860"/>
    </row>
    <row r="30" spans="2:16" ht="15" customHeight="1">
      <c r="B30" s="901"/>
      <c r="C30" s="872"/>
      <c r="D30" s="876"/>
      <c r="E30" s="876"/>
      <c r="F30" s="876"/>
      <c r="G30" s="876"/>
      <c r="H30" s="876"/>
      <c r="I30" s="880"/>
      <c r="J30" s="883" t="s">
        <v>512</v>
      </c>
      <c r="K30" s="836"/>
      <c r="L30" s="836"/>
      <c r="M30" s="836"/>
      <c r="N30" s="836"/>
      <c r="O30" s="883"/>
      <c r="P30" s="861"/>
    </row>
    <row r="31" spans="2:16" ht="15" customHeight="1">
      <c r="B31" s="899" t="s">
        <v>108</v>
      </c>
      <c r="C31" s="827"/>
      <c r="D31" s="827"/>
      <c r="E31" s="827"/>
      <c r="F31" s="827"/>
      <c r="G31" s="827"/>
      <c r="H31" s="827"/>
      <c r="I31" s="827"/>
      <c r="J31" s="882"/>
      <c r="K31" s="842"/>
      <c r="L31" s="842" t="s">
        <v>132</v>
      </c>
      <c r="M31" s="842"/>
      <c r="N31" s="842"/>
      <c r="O31" s="827"/>
      <c r="P31" s="859"/>
    </row>
    <row r="32" spans="2:16" ht="15" customHeight="1">
      <c r="B32" s="900"/>
      <c r="C32" s="776"/>
      <c r="D32" s="776"/>
      <c r="E32" s="776"/>
      <c r="F32" s="776"/>
      <c r="G32" s="776"/>
      <c r="H32" s="776"/>
      <c r="I32" s="776"/>
      <c r="J32" s="747"/>
      <c r="K32" s="291"/>
      <c r="L32" s="291" t="s">
        <v>132</v>
      </c>
      <c r="M32" s="291"/>
      <c r="N32" s="291"/>
      <c r="O32" s="776"/>
      <c r="P32" s="860"/>
    </row>
    <row r="33" spans="2:16" ht="15" customHeight="1">
      <c r="B33" s="900"/>
      <c r="C33" s="776"/>
      <c r="D33" s="776"/>
      <c r="E33" s="776"/>
      <c r="F33" s="776"/>
      <c r="G33" s="776"/>
      <c r="H33" s="776"/>
      <c r="I33" s="776"/>
      <c r="J33" s="747"/>
      <c r="K33" s="291"/>
      <c r="L33" s="291" t="s">
        <v>132</v>
      </c>
      <c r="M33" s="291"/>
      <c r="N33" s="291"/>
      <c r="O33" s="776"/>
      <c r="P33" s="860"/>
    </row>
    <row r="34" spans="2:16" ht="15" customHeight="1">
      <c r="B34" s="900"/>
      <c r="C34" s="776"/>
      <c r="D34" s="776"/>
      <c r="E34" s="776"/>
      <c r="F34" s="776"/>
      <c r="G34" s="776"/>
      <c r="H34" s="776"/>
      <c r="I34" s="776"/>
      <c r="J34" s="747"/>
      <c r="K34" s="291"/>
      <c r="L34" s="291" t="s">
        <v>132</v>
      </c>
      <c r="M34" s="291"/>
      <c r="N34" s="291"/>
      <c r="O34" s="776"/>
      <c r="P34" s="860"/>
    </row>
    <row r="35" spans="2:16" ht="15" customHeight="1">
      <c r="B35" s="900"/>
      <c r="C35" s="776"/>
      <c r="D35" s="776"/>
      <c r="E35" s="776"/>
      <c r="F35" s="776"/>
      <c r="G35" s="776"/>
      <c r="H35" s="776"/>
      <c r="I35" s="776"/>
      <c r="J35" s="747"/>
      <c r="K35" s="291"/>
      <c r="L35" s="291" t="s">
        <v>132</v>
      </c>
      <c r="M35" s="291"/>
      <c r="N35" s="291"/>
      <c r="O35" s="776"/>
      <c r="P35" s="860"/>
    </row>
    <row r="36" spans="2:16" ht="15" customHeight="1">
      <c r="B36" s="900"/>
      <c r="C36" s="828"/>
      <c r="D36" s="828"/>
      <c r="E36" s="828"/>
      <c r="F36" s="828"/>
      <c r="G36" s="828"/>
      <c r="H36" s="828"/>
      <c r="I36" s="828"/>
      <c r="J36" s="747"/>
      <c r="K36" s="291"/>
      <c r="L36" s="291" t="s">
        <v>132</v>
      </c>
      <c r="M36" s="291"/>
      <c r="N36" s="291"/>
      <c r="O36" s="776"/>
      <c r="P36" s="860"/>
    </row>
    <row r="37" spans="2:16" ht="15" customHeight="1">
      <c r="B37" s="901"/>
      <c r="C37" s="872"/>
      <c r="D37" s="876"/>
      <c r="E37" s="876"/>
      <c r="F37" s="876"/>
      <c r="G37" s="876"/>
      <c r="H37" s="876"/>
      <c r="I37" s="880"/>
      <c r="J37" s="883" t="s">
        <v>416</v>
      </c>
      <c r="K37" s="836"/>
      <c r="L37" s="836"/>
      <c r="M37" s="836"/>
      <c r="N37" s="836"/>
      <c r="O37" s="883"/>
      <c r="P37" s="861"/>
    </row>
    <row r="38" spans="2:16" ht="15" customHeight="1">
      <c r="B38" s="899" t="s">
        <v>261</v>
      </c>
      <c r="C38" s="827"/>
      <c r="D38" s="827"/>
      <c r="E38" s="827"/>
      <c r="F38" s="827"/>
      <c r="G38" s="827"/>
      <c r="H38" s="827"/>
      <c r="I38" s="827"/>
      <c r="J38" s="882"/>
      <c r="K38" s="842"/>
      <c r="L38" s="842" t="s">
        <v>132</v>
      </c>
      <c r="M38" s="842"/>
      <c r="N38" s="842"/>
      <c r="O38" s="827"/>
      <c r="P38" s="859"/>
    </row>
    <row r="39" spans="2:16" ht="15" customHeight="1">
      <c r="B39" s="900"/>
      <c r="C39" s="776"/>
      <c r="D39" s="776"/>
      <c r="E39" s="776"/>
      <c r="F39" s="776"/>
      <c r="G39" s="776"/>
      <c r="H39" s="776"/>
      <c r="I39" s="776"/>
      <c r="J39" s="747"/>
      <c r="K39" s="291"/>
      <c r="L39" s="291" t="s">
        <v>132</v>
      </c>
      <c r="M39" s="291"/>
      <c r="N39" s="291"/>
      <c r="O39" s="776"/>
      <c r="P39" s="860"/>
    </row>
    <row r="40" spans="2:16" ht="15" customHeight="1">
      <c r="B40" s="900"/>
      <c r="C40" s="776"/>
      <c r="D40" s="776"/>
      <c r="E40" s="776"/>
      <c r="F40" s="776"/>
      <c r="G40" s="776"/>
      <c r="H40" s="776"/>
      <c r="I40" s="776"/>
      <c r="J40" s="747"/>
      <c r="K40" s="291"/>
      <c r="L40" s="291" t="s">
        <v>132</v>
      </c>
      <c r="M40" s="291"/>
      <c r="N40" s="291"/>
      <c r="O40" s="776"/>
      <c r="P40" s="860"/>
    </row>
    <row r="41" spans="2:16" ht="15" customHeight="1">
      <c r="B41" s="900"/>
      <c r="C41" s="776"/>
      <c r="D41" s="776"/>
      <c r="E41" s="776"/>
      <c r="F41" s="776"/>
      <c r="G41" s="776"/>
      <c r="H41" s="776"/>
      <c r="I41" s="776"/>
      <c r="J41" s="747"/>
      <c r="K41" s="291"/>
      <c r="L41" s="291" t="s">
        <v>132</v>
      </c>
      <c r="M41" s="291"/>
      <c r="N41" s="291"/>
      <c r="O41" s="776"/>
      <c r="P41" s="860"/>
    </row>
    <row r="42" spans="2:16" ht="15" customHeight="1">
      <c r="B42" s="900"/>
      <c r="C42" s="776"/>
      <c r="D42" s="776"/>
      <c r="E42" s="776"/>
      <c r="F42" s="776"/>
      <c r="G42" s="776"/>
      <c r="H42" s="776"/>
      <c r="I42" s="776"/>
      <c r="J42" s="747"/>
      <c r="K42" s="291"/>
      <c r="L42" s="291" t="s">
        <v>132</v>
      </c>
      <c r="M42" s="291"/>
      <c r="N42" s="291"/>
      <c r="O42" s="776"/>
      <c r="P42" s="860"/>
    </row>
    <row r="43" spans="2:16" ht="15" customHeight="1">
      <c r="B43" s="900"/>
      <c r="C43" s="828"/>
      <c r="D43" s="828"/>
      <c r="E43" s="828"/>
      <c r="F43" s="828"/>
      <c r="G43" s="828"/>
      <c r="H43" s="828"/>
      <c r="I43" s="828"/>
      <c r="J43" s="747"/>
      <c r="K43" s="291"/>
      <c r="L43" s="291" t="s">
        <v>132</v>
      </c>
      <c r="M43" s="291"/>
      <c r="N43" s="291"/>
      <c r="O43" s="776"/>
      <c r="P43" s="860"/>
    </row>
    <row r="44" spans="2:16" ht="15" customHeight="1">
      <c r="B44" s="901"/>
      <c r="C44" s="872"/>
      <c r="D44" s="876"/>
      <c r="E44" s="876"/>
      <c r="F44" s="876"/>
      <c r="G44" s="876"/>
      <c r="H44" s="876"/>
      <c r="I44" s="880"/>
      <c r="J44" s="883" t="s">
        <v>513</v>
      </c>
      <c r="K44" s="836"/>
      <c r="L44" s="836"/>
      <c r="M44" s="836"/>
      <c r="N44" s="836"/>
      <c r="O44" s="883"/>
      <c r="P44" s="861"/>
    </row>
    <row r="45" spans="2:16" ht="15" customHeight="1">
      <c r="B45" s="899" t="s">
        <v>32</v>
      </c>
      <c r="C45" s="827"/>
      <c r="D45" s="827"/>
      <c r="E45" s="827"/>
      <c r="F45" s="827"/>
      <c r="G45" s="827"/>
      <c r="H45" s="827"/>
      <c r="I45" s="827"/>
      <c r="J45" s="882"/>
      <c r="K45" s="842"/>
      <c r="L45" s="842" t="s">
        <v>132</v>
      </c>
      <c r="M45" s="842"/>
      <c r="N45" s="842"/>
      <c r="O45" s="827"/>
      <c r="P45" s="859"/>
    </row>
    <row r="46" spans="2:16" ht="15" customHeight="1">
      <c r="B46" s="900"/>
      <c r="C46" s="776"/>
      <c r="D46" s="776"/>
      <c r="E46" s="776"/>
      <c r="F46" s="776"/>
      <c r="G46" s="776"/>
      <c r="H46" s="776"/>
      <c r="I46" s="776"/>
      <c r="J46" s="747"/>
      <c r="K46" s="291"/>
      <c r="L46" s="291" t="s">
        <v>132</v>
      </c>
      <c r="M46" s="291"/>
      <c r="N46" s="291"/>
      <c r="O46" s="776"/>
      <c r="P46" s="860"/>
    </row>
    <row r="47" spans="2:16" ht="15" customHeight="1">
      <c r="B47" s="900"/>
      <c r="C47" s="776"/>
      <c r="D47" s="776"/>
      <c r="E47" s="776"/>
      <c r="F47" s="776"/>
      <c r="G47" s="776"/>
      <c r="H47" s="776"/>
      <c r="I47" s="776"/>
      <c r="J47" s="747"/>
      <c r="K47" s="291"/>
      <c r="L47" s="291" t="s">
        <v>132</v>
      </c>
      <c r="M47" s="291"/>
      <c r="N47" s="291"/>
      <c r="O47" s="776"/>
      <c r="P47" s="860"/>
    </row>
    <row r="48" spans="2:16" ht="15" customHeight="1">
      <c r="B48" s="900"/>
      <c r="C48" s="776"/>
      <c r="D48" s="776"/>
      <c r="E48" s="776"/>
      <c r="F48" s="776"/>
      <c r="G48" s="776"/>
      <c r="H48" s="776"/>
      <c r="I48" s="776"/>
      <c r="J48" s="747"/>
      <c r="K48" s="291"/>
      <c r="L48" s="291" t="s">
        <v>132</v>
      </c>
      <c r="M48" s="291"/>
      <c r="N48" s="291"/>
      <c r="O48" s="776"/>
      <c r="P48" s="860"/>
    </row>
    <row r="49" spans="2:16" ht="15" customHeight="1">
      <c r="B49" s="900"/>
      <c r="C49" s="776"/>
      <c r="D49" s="776"/>
      <c r="E49" s="776"/>
      <c r="F49" s="776"/>
      <c r="G49" s="776"/>
      <c r="H49" s="776"/>
      <c r="I49" s="776"/>
      <c r="J49" s="747"/>
      <c r="K49" s="291"/>
      <c r="L49" s="291" t="s">
        <v>132</v>
      </c>
      <c r="M49" s="291"/>
      <c r="N49" s="291"/>
      <c r="O49" s="776"/>
      <c r="P49" s="860"/>
    </row>
    <row r="50" spans="2:16" ht="15" customHeight="1">
      <c r="B50" s="900"/>
      <c r="C50" s="828"/>
      <c r="D50" s="828"/>
      <c r="E50" s="828"/>
      <c r="F50" s="828"/>
      <c r="G50" s="828"/>
      <c r="H50" s="828"/>
      <c r="I50" s="828"/>
      <c r="J50" s="747"/>
      <c r="K50" s="291"/>
      <c r="L50" s="291" t="s">
        <v>132</v>
      </c>
      <c r="M50" s="291"/>
      <c r="N50" s="291"/>
      <c r="O50" s="776"/>
      <c r="P50" s="860"/>
    </row>
    <row r="51" spans="2:16" ht="15" customHeight="1">
      <c r="B51" s="901"/>
      <c r="C51" s="872"/>
      <c r="D51" s="876"/>
      <c r="E51" s="876"/>
      <c r="F51" s="876"/>
      <c r="G51" s="876"/>
      <c r="H51" s="876"/>
      <c r="I51" s="880"/>
      <c r="J51" s="883" t="s">
        <v>514</v>
      </c>
      <c r="K51" s="836"/>
      <c r="L51" s="836"/>
      <c r="M51" s="836"/>
      <c r="N51" s="836"/>
      <c r="O51" s="883"/>
      <c r="P51" s="861"/>
    </row>
    <row r="52" spans="2:16" ht="15" customHeight="1">
      <c r="B52" s="899" t="s">
        <v>74</v>
      </c>
      <c r="C52" s="827"/>
      <c r="D52" s="827"/>
      <c r="E52" s="827"/>
      <c r="F52" s="827"/>
      <c r="G52" s="827"/>
      <c r="H52" s="827"/>
      <c r="I52" s="827"/>
      <c r="J52" s="882"/>
      <c r="K52" s="842"/>
      <c r="L52" s="842" t="s">
        <v>132</v>
      </c>
      <c r="M52" s="842"/>
      <c r="N52" s="842"/>
      <c r="O52" s="827"/>
      <c r="P52" s="859"/>
    </row>
    <row r="53" spans="2:16" ht="15" customHeight="1">
      <c r="B53" s="900"/>
      <c r="C53" s="776"/>
      <c r="D53" s="776"/>
      <c r="E53" s="776"/>
      <c r="F53" s="776"/>
      <c r="G53" s="776"/>
      <c r="H53" s="776"/>
      <c r="I53" s="776"/>
      <c r="J53" s="747"/>
      <c r="K53" s="291"/>
      <c r="L53" s="291" t="s">
        <v>132</v>
      </c>
      <c r="M53" s="291"/>
      <c r="N53" s="291"/>
      <c r="O53" s="776"/>
      <c r="P53" s="860"/>
    </row>
    <row r="54" spans="2:16" ht="15" customHeight="1">
      <c r="B54" s="900"/>
      <c r="C54" s="776"/>
      <c r="D54" s="776"/>
      <c r="E54" s="776"/>
      <c r="F54" s="776"/>
      <c r="G54" s="776"/>
      <c r="H54" s="776"/>
      <c r="I54" s="776"/>
      <c r="J54" s="747"/>
      <c r="K54" s="291"/>
      <c r="L54" s="291" t="s">
        <v>132</v>
      </c>
      <c r="M54" s="291"/>
      <c r="N54" s="291"/>
      <c r="O54" s="776"/>
      <c r="P54" s="860"/>
    </row>
    <row r="55" spans="2:16" ht="15" customHeight="1">
      <c r="B55" s="900"/>
      <c r="C55" s="776"/>
      <c r="D55" s="776"/>
      <c r="E55" s="776"/>
      <c r="F55" s="776"/>
      <c r="G55" s="776"/>
      <c r="H55" s="776"/>
      <c r="I55" s="776"/>
      <c r="J55" s="747"/>
      <c r="K55" s="291"/>
      <c r="L55" s="291" t="s">
        <v>132</v>
      </c>
      <c r="M55" s="291"/>
      <c r="N55" s="291"/>
      <c r="O55" s="776"/>
      <c r="P55" s="860"/>
    </row>
    <row r="56" spans="2:16" ht="15" customHeight="1">
      <c r="B56" s="900"/>
      <c r="C56" s="776"/>
      <c r="D56" s="776"/>
      <c r="E56" s="776"/>
      <c r="F56" s="776"/>
      <c r="G56" s="776"/>
      <c r="H56" s="776"/>
      <c r="I56" s="776"/>
      <c r="J56" s="747"/>
      <c r="K56" s="291"/>
      <c r="L56" s="291" t="s">
        <v>132</v>
      </c>
      <c r="M56" s="291"/>
      <c r="N56" s="291"/>
      <c r="O56" s="776"/>
      <c r="P56" s="860"/>
    </row>
    <row r="57" spans="2:16" ht="15" customHeight="1">
      <c r="B57" s="900"/>
      <c r="C57" s="828"/>
      <c r="D57" s="828"/>
      <c r="E57" s="828"/>
      <c r="F57" s="828"/>
      <c r="G57" s="828"/>
      <c r="H57" s="828"/>
      <c r="I57" s="828"/>
      <c r="J57" s="747"/>
      <c r="K57" s="291"/>
      <c r="L57" s="291" t="s">
        <v>132</v>
      </c>
      <c r="M57" s="291"/>
      <c r="N57" s="291"/>
      <c r="O57" s="776"/>
      <c r="P57" s="860"/>
    </row>
    <row r="58" spans="2:16" ht="15" customHeight="1">
      <c r="B58" s="901"/>
      <c r="C58" s="872"/>
      <c r="D58" s="876"/>
      <c r="E58" s="876"/>
      <c r="F58" s="876"/>
      <c r="G58" s="876"/>
      <c r="H58" s="876"/>
      <c r="I58" s="880"/>
      <c r="J58" s="883" t="s">
        <v>376</v>
      </c>
      <c r="K58" s="836"/>
      <c r="L58" s="836"/>
      <c r="M58" s="836"/>
      <c r="N58" s="836"/>
      <c r="O58" s="883"/>
      <c r="P58" s="861"/>
    </row>
    <row r="59" spans="2:16" ht="15" customHeight="1"/>
    <row r="60" spans="2:16" ht="15" customHeight="1"/>
    <row r="61" spans="2:16" ht="15" customHeight="1">
      <c r="B61" s="903" t="s">
        <v>450</v>
      </c>
      <c r="C61" s="908" t="s">
        <v>374</v>
      </c>
      <c r="D61" s="908"/>
      <c r="E61" s="908"/>
      <c r="F61" s="908" t="s">
        <v>8</v>
      </c>
      <c r="G61" s="908"/>
      <c r="H61" s="908"/>
      <c r="I61" s="908"/>
      <c r="J61" s="923" t="s">
        <v>385</v>
      </c>
      <c r="K61" s="924"/>
      <c r="L61" s="924"/>
      <c r="M61" s="924"/>
      <c r="N61" s="924"/>
      <c r="O61" s="908" t="s">
        <v>472</v>
      </c>
      <c r="P61" s="921"/>
    </row>
    <row r="62" spans="2:16" ht="15" customHeight="1">
      <c r="B62" s="899" t="s">
        <v>262</v>
      </c>
      <c r="C62" s="827"/>
      <c r="D62" s="827"/>
      <c r="E62" s="827"/>
      <c r="F62" s="827"/>
      <c r="G62" s="827"/>
      <c r="H62" s="827"/>
      <c r="I62" s="827"/>
      <c r="J62" s="882"/>
      <c r="K62" s="842"/>
      <c r="L62" s="842" t="s">
        <v>132</v>
      </c>
      <c r="M62" s="842"/>
      <c r="N62" s="842"/>
      <c r="O62" s="827"/>
      <c r="P62" s="859"/>
    </row>
    <row r="63" spans="2:16" ht="15" customHeight="1">
      <c r="B63" s="900"/>
      <c r="C63" s="776"/>
      <c r="D63" s="776"/>
      <c r="E63" s="776"/>
      <c r="F63" s="776"/>
      <c r="G63" s="776"/>
      <c r="H63" s="776"/>
      <c r="I63" s="776"/>
      <c r="J63" s="747"/>
      <c r="K63" s="291"/>
      <c r="L63" s="291" t="s">
        <v>132</v>
      </c>
      <c r="M63" s="291"/>
      <c r="N63" s="291"/>
      <c r="O63" s="776"/>
      <c r="P63" s="860"/>
    </row>
    <row r="64" spans="2:16" ht="15" customHeight="1">
      <c r="B64" s="900"/>
      <c r="C64" s="776"/>
      <c r="D64" s="776"/>
      <c r="E64" s="776"/>
      <c r="F64" s="776"/>
      <c r="G64" s="776"/>
      <c r="H64" s="776"/>
      <c r="I64" s="776"/>
      <c r="J64" s="747"/>
      <c r="K64" s="291"/>
      <c r="L64" s="291" t="s">
        <v>132</v>
      </c>
      <c r="M64" s="291"/>
      <c r="N64" s="291"/>
      <c r="O64" s="776"/>
      <c r="P64" s="860"/>
    </row>
    <row r="65" spans="2:16" ht="15" customHeight="1">
      <c r="B65" s="900"/>
      <c r="C65" s="776"/>
      <c r="D65" s="776"/>
      <c r="E65" s="776"/>
      <c r="F65" s="776"/>
      <c r="G65" s="776"/>
      <c r="H65" s="776"/>
      <c r="I65" s="776"/>
      <c r="J65" s="747"/>
      <c r="K65" s="291"/>
      <c r="L65" s="291" t="s">
        <v>132</v>
      </c>
      <c r="M65" s="291"/>
      <c r="N65" s="291"/>
      <c r="O65" s="776"/>
      <c r="P65" s="860"/>
    </row>
    <row r="66" spans="2:16" ht="15" customHeight="1">
      <c r="B66" s="900"/>
      <c r="C66" s="776"/>
      <c r="D66" s="776"/>
      <c r="E66" s="776"/>
      <c r="F66" s="776"/>
      <c r="G66" s="776"/>
      <c r="H66" s="776"/>
      <c r="I66" s="776"/>
      <c r="J66" s="747"/>
      <c r="K66" s="291"/>
      <c r="L66" s="291" t="s">
        <v>132</v>
      </c>
      <c r="M66" s="291"/>
      <c r="N66" s="291"/>
      <c r="O66" s="776"/>
      <c r="P66" s="860"/>
    </row>
    <row r="67" spans="2:16" ht="15" customHeight="1">
      <c r="B67" s="900"/>
      <c r="C67" s="828"/>
      <c r="D67" s="828"/>
      <c r="E67" s="828"/>
      <c r="F67" s="828"/>
      <c r="G67" s="828"/>
      <c r="H67" s="828"/>
      <c r="I67" s="828"/>
      <c r="J67" s="747"/>
      <c r="K67" s="291"/>
      <c r="L67" s="291" t="s">
        <v>132</v>
      </c>
      <c r="M67" s="291"/>
      <c r="N67" s="291"/>
      <c r="O67" s="776"/>
      <c r="P67" s="860"/>
    </row>
    <row r="68" spans="2:16" ht="15" customHeight="1">
      <c r="B68" s="901"/>
      <c r="C68" s="872"/>
      <c r="D68" s="876"/>
      <c r="E68" s="876"/>
      <c r="F68" s="876"/>
      <c r="G68" s="876"/>
      <c r="H68" s="876"/>
      <c r="I68" s="880"/>
      <c r="J68" s="883" t="s">
        <v>201</v>
      </c>
      <c r="K68" s="836"/>
      <c r="L68" s="836"/>
      <c r="M68" s="836"/>
      <c r="N68" s="836"/>
      <c r="O68" s="883"/>
      <c r="P68" s="861"/>
    </row>
    <row r="69" spans="2:16" ht="15" customHeight="1">
      <c r="B69" s="899" t="s">
        <v>406</v>
      </c>
      <c r="C69" s="827"/>
      <c r="D69" s="827"/>
      <c r="E69" s="827"/>
      <c r="F69" s="827"/>
      <c r="G69" s="827"/>
      <c r="H69" s="827"/>
      <c r="I69" s="827"/>
      <c r="J69" s="882"/>
      <c r="K69" s="842"/>
      <c r="L69" s="842" t="s">
        <v>132</v>
      </c>
      <c r="M69" s="842"/>
      <c r="N69" s="842"/>
      <c r="O69" s="827"/>
      <c r="P69" s="859"/>
    </row>
    <row r="70" spans="2:16" ht="15" customHeight="1">
      <c r="B70" s="900"/>
      <c r="C70" s="776"/>
      <c r="D70" s="776"/>
      <c r="E70" s="776"/>
      <c r="F70" s="776"/>
      <c r="G70" s="776"/>
      <c r="H70" s="776"/>
      <c r="I70" s="776"/>
      <c r="J70" s="747"/>
      <c r="K70" s="291"/>
      <c r="L70" s="291" t="s">
        <v>132</v>
      </c>
      <c r="M70" s="291"/>
      <c r="N70" s="291"/>
      <c r="O70" s="776"/>
      <c r="P70" s="860"/>
    </row>
    <row r="71" spans="2:16" ht="15" customHeight="1">
      <c r="B71" s="900"/>
      <c r="C71" s="776"/>
      <c r="D71" s="776"/>
      <c r="E71" s="776"/>
      <c r="F71" s="776"/>
      <c r="G71" s="776"/>
      <c r="H71" s="776"/>
      <c r="I71" s="776"/>
      <c r="J71" s="747"/>
      <c r="K71" s="291"/>
      <c r="L71" s="291" t="s">
        <v>132</v>
      </c>
      <c r="M71" s="291"/>
      <c r="N71" s="291"/>
      <c r="O71" s="776"/>
      <c r="P71" s="860"/>
    </row>
    <row r="72" spans="2:16" ht="15" customHeight="1">
      <c r="B72" s="900"/>
      <c r="C72" s="776"/>
      <c r="D72" s="776"/>
      <c r="E72" s="776"/>
      <c r="F72" s="776"/>
      <c r="G72" s="776"/>
      <c r="H72" s="776"/>
      <c r="I72" s="776"/>
      <c r="J72" s="747"/>
      <c r="K72" s="291"/>
      <c r="L72" s="291" t="s">
        <v>132</v>
      </c>
      <c r="M72" s="291"/>
      <c r="N72" s="291"/>
      <c r="O72" s="776"/>
      <c r="P72" s="860"/>
    </row>
    <row r="73" spans="2:16" ht="15" customHeight="1">
      <c r="B73" s="900"/>
      <c r="C73" s="776"/>
      <c r="D73" s="776"/>
      <c r="E73" s="776"/>
      <c r="F73" s="776"/>
      <c r="G73" s="776"/>
      <c r="H73" s="776"/>
      <c r="I73" s="776"/>
      <c r="J73" s="747"/>
      <c r="K73" s="291"/>
      <c r="L73" s="291" t="s">
        <v>132</v>
      </c>
      <c r="M73" s="291"/>
      <c r="N73" s="291"/>
      <c r="O73" s="776"/>
      <c r="P73" s="860"/>
    </row>
    <row r="74" spans="2:16" ht="15" customHeight="1">
      <c r="B74" s="900"/>
      <c r="C74" s="828"/>
      <c r="D74" s="828"/>
      <c r="E74" s="828"/>
      <c r="F74" s="828"/>
      <c r="G74" s="828"/>
      <c r="H74" s="828"/>
      <c r="I74" s="828"/>
      <c r="J74" s="747"/>
      <c r="K74" s="291"/>
      <c r="L74" s="291" t="s">
        <v>132</v>
      </c>
      <c r="M74" s="291"/>
      <c r="N74" s="291"/>
      <c r="O74" s="776"/>
      <c r="P74" s="860"/>
    </row>
    <row r="75" spans="2:16" ht="15" customHeight="1">
      <c r="B75" s="901"/>
      <c r="C75" s="872"/>
      <c r="D75" s="876"/>
      <c r="E75" s="876"/>
      <c r="F75" s="876"/>
      <c r="G75" s="876"/>
      <c r="H75" s="876"/>
      <c r="I75" s="880"/>
      <c r="J75" s="883" t="s">
        <v>348</v>
      </c>
      <c r="K75" s="836"/>
      <c r="L75" s="836"/>
      <c r="M75" s="836"/>
      <c r="N75" s="836"/>
      <c r="O75" s="883"/>
      <c r="P75" s="861"/>
    </row>
    <row r="76" spans="2:16" ht="15" customHeight="1">
      <c r="B76" s="899" t="s">
        <v>448</v>
      </c>
      <c r="C76" s="827"/>
      <c r="D76" s="827"/>
      <c r="E76" s="827"/>
      <c r="F76" s="827"/>
      <c r="G76" s="827"/>
      <c r="H76" s="827"/>
      <c r="I76" s="827"/>
      <c r="J76" s="882"/>
      <c r="K76" s="842"/>
      <c r="L76" s="842" t="s">
        <v>132</v>
      </c>
      <c r="M76" s="842"/>
      <c r="N76" s="842"/>
      <c r="O76" s="827"/>
      <c r="P76" s="859"/>
    </row>
    <row r="77" spans="2:16" ht="15" customHeight="1">
      <c r="B77" s="900"/>
      <c r="C77" s="776"/>
      <c r="D77" s="776"/>
      <c r="E77" s="776"/>
      <c r="F77" s="776"/>
      <c r="G77" s="776"/>
      <c r="H77" s="776"/>
      <c r="I77" s="776"/>
      <c r="J77" s="747"/>
      <c r="K77" s="291"/>
      <c r="L77" s="291" t="s">
        <v>132</v>
      </c>
      <c r="M77" s="291"/>
      <c r="N77" s="291"/>
      <c r="O77" s="776"/>
      <c r="P77" s="860"/>
    </row>
    <row r="78" spans="2:16" ht="15" customHeight="1">
      <c r="B78" s="900"/>
      <c r="C78" s="776"/>
      <c r="D78" s="776"/>
      <c r="E78" s="776"/>
      <c r="F78" s="776"/>
      <c r="G78" s="776"/>
      <c r="H78" s="776"/>
      <c r="I78" s="776"/>
      <c r="J78" s="747"/>
      <c r="K78" s="291"/>
      <c r="L78" s="291" t="s">
        <v>132</v>
      </c>
      <c r="M78" s="291"/>
      <c r="N78" s="291"/>
      <c r="O78" s="776"/>
      <c r="P78" s="860"/>
    </row>
    <row r="79" spans="2:16" ht="15" customHeight="1">
      <c r="B79" s="900"/>
      <c r="C79" s="776"/>
      <c r="D79" s="776"/>
      <c r="E79" s="776"/>
      <c r="F79" s="776"/>
      <c r="G79" s="776"/>
      <c r="H79" s="776"/>
      <c r="I79" s="776"/>
      <c r="J79" s="747"/>
      <c r="K79" s="291"/>
      <c r="L79" s="291" t="s">
        <v>132</v>
      </c>
      <c r="M79" s="291"/>
      <c r="N79" s="291"/>
      <c r="O79" s="776"/>
      <c r="P79" s="860"/>
    </row>
    <row r="80" spans="2:16" ht="15" customHeight="1">
      <c r="B80" s="900"/>
      <c r="C80" s="776"/>
      <c r="D80" s="776"/>
      <c r="E80" s="776"/>
      <c r="F80" s="776"/>
      <c r="G80" s="776"/>
      <c r="H80" s="776"/>
      <c r="I80" s="776"/>
      <c r="J80" s="747"/>
      <c r="K80" s="291"/>
      <c r="L80" s="291" t="s">
        <v>132</v>
      </c>
      <c r="M80" s="291"/>
      <c r="N80" s="291"/>
      <c r="O80" s="776"/>
      <c r="P80" s="860"/>
    </row>
    <row r="81" spans="2:16" ht="15" customHeight="1">
      <c r="B81" s="900"/>
      <c r="C81" s="828"/>
      <c r="D81" s="828"/>
      <c r="E81" s="828"/>
      <c r="F81" s="828"/>
      <c r="G81" s="828"/>
      <c r="H81" s="828"/>
      <c r="I81" s="828"/>
      <c r="J81" s="747"/>
      <c r="K81" s="291"/>
      <c r="L81" s="291" t="s">
        <v>132</v>
      </c>
      <c r="M81" s="291"/>
      <c r="N81" s="291"/>
      <c r="O81" s="776"/>
      <c r="P81" s="860"/>
    </row>
    <row r="82" spans="2:16" ht="15" customHeight="1">
      <c r="B82" s="901"/>
      <c r="C82" s="872"/>
      <c r="D82" s="876"/>
      <c r="E82" s="876"/>
      <c r="F82" s="876"/>
      <c r="G82" s="876"/>
      <c r="H82" s="876"/>
      <c r="I82" s="880"/>
      <c r="J82" s="883" t="s">
        <v>162</v>
      </c>
      <c r="K82" s="836"/>
      <c r="L82" s="836"/>
      <c r="M82" s="836"/>
      <c r="N82" s="836"/>
      <c r="O82" s="883"/>
      <c r="P82" s="861"/>
    </row>
    <row r="83" spans="2:16" ht="15" customHeight="1">
      <c r="B83" s="899" t="s">
        <v>268</v>
      </c>
      <c r="C83" s="827"/>
      <c r="D83" s="827"/>
      <c r="E83" s="827"/>
      <c r="F83" s="827"/>
      <c r="G83" s="827"/>
      <c r="H83" s="827"/>
      <c r="I83" s="827"/>
      <c r="J83" s="882"/>
      <c r="K83" s="842"/>
      <c r="L83" s="842" t="s">
        <v>132</v>
      </c>
      <c r="M83" s="842"/>
      <c r="N83" s="842"/>
      <c r="O83" s="827"/>
      <c r="P83" s="859"/>
    </row>
    <row r="84" spans="2:16" ht="15" customHeight="1">
      <c r="B84" s="900"/>
      <c r="C84" s="776"/>
      <c r="D84" s="776"/>
      <c r="E84" s="776"/>
      <c r="F84" s="776"/>
      <c r="G84" s="776"/>
      <c r="H84" s="776"/>
      <c r="I84" s="776"/>
      <c r="J84" s="747"/>
      <c r="K84" s="291"/>
      <c r="L84" s="291" t="s">
        <v>132</v>
      </c>
      <c r="M84" s="291"/>
      <c r="N84" s="291"/>
      <c r="O84" s="776"/>
      <c r="P84" s="860"/>
    </row>
    <row r="85" spans="2:16" ht="15" customHeight="1">
      <c r="B85" s="900"/>
      <c r="C85" s="776"/>
      <c r="D85" s="776"/>
      <c r="E85" s="776"/>
      <c r="F85" s="776"/>
      <c r="G85" s="776"/>
      <c r="H85" s="776"/>
      <c r="I85" s="776"/>
      <c r="J85" s="747"/>
      <c r="K85" s="291"/>
      <c r="L85" s="291" t="s">
        <v>132</v>
      </c>
      <c r="M85" s="291"/>
      <c r="N85" s="291"/>
      <c r="O85" s="776"/>
      <c r="P85" s="860"/>
    </row>
    <row r="86" spans="2:16" ht="15" customHeight="1">
      <c r="B86" s="900"/>
      <c r="C86" s="776"/>
      <c r="D86" s="776"/>
      <c r="E86" s="776"/>
      <c r="F86" s="776"/>
      <c r="G86" s="776"/>
      <c r="H86" s="776"/>
      <c r="I86" s="776"/>
      <c r="J86" s="747"/>
      <c r="K86" s="291"/>
      <c r="L86" s="291" t="s">
        <v>132</v>
      </c>
      <c r="M86" s="291"/>
      <c r="N86" s="291"/>
      <c r="O86" s="776"/>
      <c r="P86" s="860"/>
    </row>
    <row r="87" spans="2:16" ht="15" customHeight="1">
      <c r="B87" s="900"/>
      <c r="C87" s="776"/>
      <c r="D87" s="776"/>
      <c r="E87" s="776"/>
      <c r="F87" s="776"/>
      <c r="G87" s="776"/>
      <c r="H87" s="776"/>
      <c r="I87" s="776"/>
      <c r="J87" s="747"/>
      <c r="K87" s="291"/>
      <c r="L87" s="291" t="s">
        <v>132</v>
      </c>
      <c r="M87" s="291"/>
      <c r="N87" s="291"/>
      <c r="O87" s="776"/>
      <c r="P87" s="860"/>
    </row>
    <row r="88" spans="2:16" ht="15" customHeight="1">
      <c r="B88" s="900"/>
      <c r="C88" s="828"/>
      <c r="D88" s="828"/>
      <c r="E88" s="828"/>
      <c r="F88" s="828"/>
      <c r="G88" s="828"/>
      <c r="H88" s="828"/>
      <c r="I88" s="828"/>
      <c r="J88" s="747"/>
      <c r="K88" s="291"/>
      <c r="L88" s="291" t="s">
        <v>132</v>
      </c>
      <c r="M88" s="291"/>
      <c r="N88" s="291"/>
      <c r="O88" s="776"/>
      <c r="P88" s="860"/>
    </row>
    <row r="89" spans="2:16" ht="15" customHeight="1">
      <c r="B89" s="901"/>
      <c r="C89" s="872"/>
      <c r="D89" s="876"/>
      <c r="E89" s="876"/>
      <c r="F89" s="876"/>
      <c r="G89" s="876"/>
      <c r="H89" s="876"/>
      <c r="I89" s="880"/>
      <c r="J89" s="883" t="s">
        <v>517</v>
      </c>
      <c r="K89" s="836"/>
      <c r="L89" s="836"/>
      <c r="M89" s="836"/>
      <c r="N89" s="836"/>
      <c r="O89" s="883"/>
      <c r="P89" s="861"/>
    </row>
    <row r="90" spans="2:16" ht="15" customHeight="1">
      <c r="B90" s="899" t="s">
        <v>193</v>
      </c>
      <c r="C90" s="827"/>
      <c r="D90" s="827"/>
      <c r="E90" s="827"/>
      <c r="F90" s="827"/>
      <c r="G90" s="827"/>
      <c r="H90" s="827"/>
      <c r="I90" s="827"/>
      <c r="J90" s="882"/>
      <c r="K90" s="842"/>
      <c r="L90" s="842" t="s">
        <v>132</v>
      </c>
      <c r="M90" s="842"/>
      <c r="N90" s="842"/>
      <c r="O90" s="827"/>
      <c r="P90" s="859"/>
    </row>
    <row r="91" spans="2:16" ht="15" customHeight="1">
      <c r="B91" s="900"/>
      <c r="C91" s="776"/>
      <c r="D91" s="776"/>
      <c r="E91" s="776"/>
      <c r="F91" s="776"/>
      <c r="G91" s="776"/>
      <c r="H91" s="776"/>
      <c r="I91" s="776"/>
      <c r="J91" s="747"/>
      <c r="K91" s="291"/>
      <c r="L91" s="291" t="s">
        <v>132</v>
      </c>
      <c r="M91" s="291"/>
      <c r="N91" s="291"/>
      <c r="O91" s="776"/>
      <c r="P91" s="860"/>
    </row>
    <row r="92" spans="2:16" ht="15" customHeight="1">
      <c r="B92" s="900"/>
      <c r="C92" s="776"/>
      <c r="D92" s="776"/>
      <c r="E92" s="776"/>
      <c r="F92" s="776"/>
      <c r="G92" s="776"/>
      <c r="H92" s="776"/>
      <c r="I92" s="776"/>
      <c r="J92" s="747"/>
      <c r="K92" s="291"/>
      <c r="L92" s="291" t="s">
        <v>132</v>
      </c>
      <c r="M92" s="291"/>
      <c r="N92" s="291"/>
      <c r="O92" s="776"/>
      <c r="P92" s="860"/>
    </row>
    <row r="93" spans="2:16" ht="15" customHeight="1">
      <c r="B93" s="900"/>
      <c r="C93" s="776"/>
      <c r="D93" s="776"/>
      <c r="E93" s="776"/>
      <c r="F93" s="776"/>
      <c r="G93" s="776"/>
      <c r="H93" s="776"/>
      <c r="I93" s="776"/>
      <c r="J93" s="747"/>
      <c r="K93" s="291"/>
      <c r="L93" s="291" t="s">
        <v>132</v>
      </c>
      <c r="M93" s="291"/>
      <c r="N93" s="291"/>
      <c r="O93" s="776"/>
      <c r="P93" s="860"/>
    </row>
    <row r="94" spans="2:16" ht="15" customHeight="1">
      <c r="B94" s="900"/>
      <c r="C94" s="776"/>
      <c r="D94" s="776"/>
      <c r="E94" s="776"/>
      <c r="F94" s="776"/>
      <c r="G94" s="776"/>
      <c r="H94" s="776"/>
      <c r="I94" s="776"/>
      <c r="J94" s="747"/>
      <c r="K94" s="291"/>
      <c r="L94" s="291" t="s">
        <v>132</v>
      </c>
      <c r="M94" s="291"/>
      <c r="N94" s="291"/>
      <c r="O94" s="776"/>
      <c r="P94" s="860"/>
    </row>
    <row r="95" spans="2:16" ht="15" customHeight="1">
      <c r="B95" s="900"/>
      <c r="C95" s="828"/>
      <c r="D95" s="828"/>
      <c r="E95" s="828"/>
      <c r="F95" s="828"/>
      <c r="G95" s="828"/>
      <c r="H95" s="828"/>
      <c r="I95" s="828"/>
      <c r="J95" s="747"/>
      <c r="K95" s="291"/>
      <c r="L95" s="291" t="s">
        <v>132</v>
      </c>
      <c r="M95" s="291"/>
      <c r="N95" s="291"/>
      <c r="O95" s="776"/>
      <c r="P95" s="860"/>
    </row>
    <row r="96" spans="2:16" ht="15" customHeight="1">
      <c r="B96" s="901"/>
      <c r="C96" s="872"/>
      <c r="D96" s="876"/>
      <c r="E96" s="876"/>
      <c r="F96" s="876"/>
      <c r="G96" s="876"/>
      <c r="H96" s="876"/>
      <c r="I96" s="880"/>
      <c r="J96" s="883" t="s">
        <v>519</v>
      </c>
      <c r="K96" s="836"/>
      <c r="L96" s="836"/>
      <c r="M96" s="836"/>
      <c r="N96" s="836"/>
      <c r="O96" s="883"/>
      <c r="P96" s="861"/>
    </row>
    <row r="97" spans="2:16" ht="15" customHeight="1">
      <c r="G97" s="837" t="s">
        <v>400</v>
      </c>
      <c r="H97" s="842"/>
      <c r="I97" s="842"/>
      <c r="J97" s="842"/>
      <c r="K97" s="842"/>
      <c r="L97" s="842"/>
      <c r="M97" s="842"/>
      <c r="N97" s="842"/>
      <c r="O97" s="882"/>
      <c r="P97" s="862"/>
    </row>
    <row r="98" spans="2:16" ht="15" customHeight="1">
      <c r="G98" s="838"/>
      <c r="H98" s="843"/>
      <c r="I98" s="843"/>
      <c r="J98" s="843"/>
      <c r="K98" s="843"/>
      <c r="L98" s="843"/>
      <c r="M98" s="843"/>
      <c r="N98" s="843"/>
      <c r="O98" s="893"/>
      <c r="P98" s="863"/>
    </row>
    <row r="99" spans="2:16" ht="14.25" customHeight="1">
      <c r="B99" s="801" t="s">
        <v>69</v>
      </c>
      <c r="C99" s="813" t="s">
        <v>504</v>
      </c>
      <c r="D99" s="813"/>
      <c r="E99" s="813"/>
      <c r="F99" s="813"/>
      <c r="G99" s="813"/>
      <c r="H99" s="813"/>
      <c r="I99" s="813"/>
      <c r="J99" s="813"/>
      <c r="K99" s="813"/>
      <c r="L99" s="813"/>
      <c r="M99" s="813"/>
      <c r="N99" s="813"/>
      <c r="O99" s="813"/>
      <c r="P99" s="813"/>
    </row>
    <row r="100" spans="2:16" ht="14.25" customHeight="1">
      <c r="B100" s="801" t="s">
        <v>69</v>
      </c>
      <c r="C100" s="813" t="s">
        <v>403</v>
      </c>
      <c r="D100" s="813"/>
      <c r="E100" s="813"/>
      <c r="F100" s="813"/>
      <c r="G100" s="813"/>
      <c r="H100" s="813"/>
      <c r="I100" s="813"/>
      <c r="J100" s="813"/>
      <c r="K100" s="813"/>
      <c r="L100" s="813"/>
      <c r="M100" s="813"/>
      <c r="N100" s="813"/>
      <c r="O100" s="813"/>
      <c r="P100" s="813"/>
    </row>
    <row r="101" spans="2:16" ht="14.25" customHeight="1">
      <c r="B101" s="864"/>
      <c r="C101" s="864"/>
      <c r="D101" s="864"/>
      <c r="E101" s="864"/>
      <c r="F101" s="864"/>
      <c r="G101" s="864"/>
      <c r="H101" s="864"/>
      <c r="I101" s="864"/>
      <c r="J101" s="864"/>
      <c r="K101" s="864"/>
      <c r="L101" s="864"/>
      <c r="M101" s="864"/>
      <c r="N101" s="864"/>
      <c r="O101" s="864"/>
      <c r="P101" s="864"/>
    </row>
    <row r="102" spans="2:16" ht="14.25" customHeight="1">
      <c r="B102" s="774" t="s">
        <v>521</v>
      </c>
    </row>
    <row r="103" spans="2:16" ht="14.25" customHeight="1">
      <c r="B103" s="802" t="s">
        <v>360</v>
      </c>
      <c r="C103" s="814"/>
      <c r="D103" s="814"/>
      <c r="E103" s="823"/>
    </row>
    <row r="104" spans="2:16" ht="15.4" customHeight="1">
      <c r="B104" s="803"/>
      <c r="C104" s="815"/>
      <c r="D104" s="815"/>
      <c r="E104" s="824"/>
    </row>
    <row r="105" spans="2:16" ht="15.4" customHeight="1">
      <c r="B105" s="804"/>
      <c r="C105" s="775"/>
      <c r="D105" s="775"/>
      <c r="E105" s="825" t="s">
        <v>459</v>
      </c>
      <c r="F105" s="802" t="s">
        <v>447</v>
      </c>
      <c r="G105" s="814"/>
      <c r="H105" s="823"/>
      <c r="I105" s="804" t="s">
        <v>476</v>
      </c>
      <c r="J105" s="621" t="s">
        <v>412</v>
      </c>
      <c r="K105" s="621"/>
      <c r="L105" s="621"/>
      <c r="M105" s="621"/>
      <c r="N105" s="621"/>
      <c r="O105" s="621"/>
      <c r="P105" s="621"/>
    </row>
    <row r="106" spans="2:16" s="786" customFormat="1" ht="13.5" customHeight="1">
      <c r="B106" s="803"/>
      <c r="C106" s="815"/>
      <c r="D106" s="815"/>
      <c r="E106" s="824"/>
      <c r="F106" s="803"/>
      <c r="G106" s="815"/>
      <c r="H106" s="824"/>
      <c r="I106" s="804"/>
      <c r="J106" s="621"/>
      <c r="K106" s="621"/>
      <c r="L106" s="621"/>
      <c r="M106" s="621"/>
      <c r="N106" s="621"/>
      <c r="O106" s="621"/>
      <c r="P106" s="621"/>
    </row>
    <row r="107" spans="2:16" s="786" customFormat="1" ht="13.5" customHeight="1">
      <c r="B107" s="864"/>
      <c r="C107" s="864"/>
      <c r="D107" s="864"/>
      <c r="E107" s="864"/>
      <c r="F107" s="864"/>
      <c r="G107" s="864"/>
      <c r="H107" s="864"/>
      <c r="I107" s="864"/>
      <c r="J107" s="864"/>
      <c r="K107" s="864"/>
      <c r="L107" s="864"/>
      <c r="M107" s="864"/>
      <c r="N107" s="864"/>
      <c r="O107" s="864"/>
      <c r="P107" s="864"/>
    </row>
    <row r="108" spans="2:16" s="864" customFormat="1" ht="13.5" customHeight="1">
      <c r="B108" s="865" t="s">
        <v>426</v>
      </c>
      <c r="C108" s="865"/>
      <c r="D108" s="865"/>
      <c r="E108" s="865"/>
      <c r="F108" s="865"/>
      <c r="G108" s="865"/>
      <c r="H108" s="865"/>
      <c r="I108" s="865"/>
      <c r="J108" s="865"/>
      <c r="K108" s="865"/>
      <c r="L108" s="865"/>
      <c r="M108" s="865"/>
      <c r="N108" s="865"/>
      <c r="O108" s="865"/>
      <c r="P108" s="865"/>
    </row>
    <row r="109" spans="2:16" ht="15.4" customHeight="1">
      <c r="B109" s="801">
        <v>1</v>
      </c>
      <c r="C109" s="786" t="s">
        <v>506</v>
      </c>
      <c r="D109" s="786"/>
      <c r="E109" s="786"/>
      <c r="F109" s="786"/>
      <c r="G109" s="786"/>
      <c r="H109" s="786"/>
      <c r="I109" s="786"/>
      <c r="J109" s="786"/>
      <c r="K109" s="786"/>
      <c r="L109" s="786"/>
      <c r="M109" s="786"/>
      <c r="N109" s="786"/>
      <c r="O109" s="786"/>
      <c r="P109" s="786"/>
    </row>
    <row r="110" spans="2:16" ht="15.4" customHeight="1">
      <c r="B110" s="801">
        <v>2</v>
      </c>
      <c r="C110" s="786" t="s">
        <v>509</v>
      </c>
      <c r="D110" s="786"/>
      <c r="E110" s="786"/>
      <c r="F110" s="786"/>
      <c r="G110" s="786"/>
      <c r="H110" s="786"/>
      <c r="I110" s="786"/>
      <c r="J110" s="786"/>
      <c r="K110" s="786"/>
      <c r="L110" s="786"/>
      <c r="M110" s="786"/>
      <c r="N110" s="786"/>
      <c r="O110" s="786"/>
      <c r="P110" s="786"/>
    </row>
    <row r="111" spans="2:16" ht="15.4" customHeight="1">
      <c r="B111" s="801">
        <v>3</v>
      </c>
      <c r="C111" s="786" t="s">
        <v>475</v>
      </c>
      <c r="D111" s="786"/>
      <c r="E111" s="786"/>
      <c r="F111" s="786"/>
      <c r="G111" s="786"/>
      <c r="H111" s="786"/>
      <c r="I111" s="786"/>
      <c r="J111" s="786"/>
      <c r="K111" s="786"/>
      <c r="L111" s="786"/>
      <c r="M111" s="786"/>
      <c r="N111" s="786"/>
      <c r="O111" s="786"/>
      <c r="P111" s="786"/>
    </row>
    <row r="112" spans="2:16" ht="15.4" customHeight="1">
      <c r="B112" s="786"/>
      <c r="C112" s="786" t="s">
        <v>479</v>
      </c>
      <c r="D112" s="786"/>
      <c r="E112" s="786"/>
      <c r="F112" s="786"/>
      <c r="G112" s="786"/>
      <c r="H112" s="786"/>
      <c r="I112" s="786"/>
      <c r="J112" s="786"/>
      <c r="K112" s="786"/>
      <c r="L112" s="786"/>
      <c r="M112" s="786"/>
      <c r="N112" s="786"/>
      <c r="O112" s="786"/>
      <c r="P112" s="786"/>
    </row>
    <row r="113" spans="2:16" ht="15.4" customHeight="1">
      <c r="B113" s="801">
        <v>4</v>
      </c>
      <c r="C113" s="816" t="s">
        <v>104</v>
      </c>
      <c r="D113" s="816"/>
      <c r="E113" s="816"/>
      <c r="F113" s="816"/>
      <c r="G113" s="816"/>
      <c r="H113" s="816"/>
      <c r="I113" s="816"/>
      <c r="J113" s="816"/>
      <c r="K113" s="816"/>
      <c r="L113" s="816"/>
      <c r="M113" s="816"/>
      <c r="N113" s="816"/>
      <c r="O113" s="816"/>
      <c r="P113" s="816"/>
    </row>
    <row r="114" spans="2:16" s="864" customFormat="1" ht="13.5" customHeight="1">
      <c r="B114" s="786"/>
      <c r="C114" s="816"/>
      <c r="D114" s="816"/>
      <c r="E114" s="816"/>
      <c r="F114" s="816"/>
      <c r="G114" s="816"/>
      <c r="H114" s="816"/>
      <c r="I114" s="816"/>
      <c r="J114" s="816"/>
      <c r="K114" s="816"/>
      <c r="L114" s="816"/>
      <c r="M114" s="816"/>
      <c r="N114" s="816"/>
      <c r="O114" s="816"/>
      <c r="P114" s="816"/>
    </row>
    <row r="115" spans="2:16" s="865" customFormat="1" ht="6" customHeight="1">
      <c r="B115" s="922"/>
    </row>
    <row r="116" spans="2:16" s="786" customFormat="1" ht="13.5" customHeight="1">
      <c r="B116" s="865"/>
      <c r="C116" s="865"/>
      <c r="D116" s="865"/>
      <c r="E116" s="865"/>
      <c r="F116" s="865"/>
      <c r="G116" s="865"/>
      <c r="H116" s="865"/>
      <c r="I116" s="865"/>
      <c r="J116" s="865"/>
      <c r="K116" s="865"/>
      <c r="L116" s="865"/>
      <c r="M116" s="865"/>
      <c r="N116" s="865"/>
      <c r="O116" s="865"/>
      <c r="P116" s="865"/>
    </row>
    <row r="117" spans="2:16" s="786" customFormat="1" ht="13.5" customHeight="1">
      <c r="B117" s="865"/>
      <c r="C117" s="865"/>
      <c r="D117" s="865"/>
      <c r="E117" s="865"/>
      <c r="F117" s="865"/>
      <c r="G117" s="865"/>
      <c r="H117" s="865"/>
      <c r="I117" s="865"/>
      <c r="J117" s="865"/>
      <c r="K117" s="865"/>
      <c r="L117" s="865"/>
      <c r="M117" s="865"/>
      <c r="N117" s="865"/>
      <c r="O117" s="865"/>
      <c r="P117" s="865"/>
    </row>
    <row r="118" spans="2:16" s="786" customFormat="1" ht="13.5" customHeight="1">
      <c r="B118" s="864"/>
      <c r="C118" s="864"/>
      <c r="D118" s="864"/>
      <c r="E118" s="864"/>
      <c r="F118" s="864"/>
      <c r="G118" s="864"/>
      <c r="H118" s="864"/>
      <c r="I118" s="864"/>
      <c r="J118" s="864"/>
      <c r="K118" s="864"/>
      <c r="L118" s="864"/>
      <c r="M118" s="864"/>
      <c r="N118" s="864"/>
      <c r="O118" s="864"/>
      <c r="P118" s="864"/>
    </row>
    <row r="119" spans="2:16" s="786" customFormat="1" ht="13.5" customHeight="1">
      <c r="B119" s="864"/>
      <c r="C119" s="864"/>
      <c r="D119" s="864"/>
      <c r="E119" s="864"/>
      <c r="F119" s="864"/>
      <c r="G119" s="864"/>
      <c r="H119" s="864"/>
      <c r="I119" s="864"/>
      <c r="J119" s="864"/>
      <c r="K119" s="864"/>
      <c r="L119" s="864"/>
      <c r="M119" s="864"/>
      <c r="N119" s="864"/>
      <c r="O119" s="864"/>
      <c r="P119" s="864"/>
    </row>
    <row r="120" spans="2:16" s="786" customFormat="1" ht="13.5" customHeight="1">
      <c r="B120" s="864"/>
      <c r="C120" s="864"/>
      <c r="D120" s="864"/>
      <c r="E120" s="864"/>
      <c r="F120" s="864"/>
      <c r="G120" s="864"/>
      <c r="H120" s="864"/>
      <c r="I120" s="864"/>
      <c r="J120" s="864"/>
      <c r="K120" s="864"/>
      <c r="L120" s="864"/>
      <c r="M120" s="864"/>
      <c r="N120" s="864"/>
      <c r="O120" s="864"/>
      <c r="P120" s="864"/>
    </row>
    <row r="121" spans="2:16" s="786" customFormat="1" ht="13.5" customHeight="1">
      <c r="B121" s="864"/>
      <c r="C121" s="864"/>
      <c r="D121" s="864"/>
      <c r="E121" s="864"/>
      <c r="F121" s="864"/>
      <c r="G121" s="864"/>
      <c r="H121" s="864"/>
      <c r="I121" s="864"/>
      <c r="J121" s="864"/>
      <c r="K121" s="864"/>
      <c r="L121" s="864"/>
      <c r="M121" s="864"/>
      <c r="N121" s="864"/>
      <c r="O121" s="864"/>
      <c r="P121" s="864"/>
    </row>
    <row r="122" spans="2:16" s="865" customFormat="1" ht="13.5" customHeight="1">
      <c r="B122" s="864"/>
      <c r="C122" s="864"/>
      <c r="D122" s="864"/>
      <c r="E122" s="864"/>
      <c r="F122" s="864"/>
      <c r="G122" s="864"/>
      <c r="H122" s="864"/>
      <c r="I122" s="864"/>
      <c r="J122" s="864"/>
      <c r="K122" s="864"/>
      <c r="L122" s="864"/>
      <c r="M122" s="864"/>
      <c r="N122" s="864"/>
      <c r="O122" s="864"/>
      <c r="P122" s="864"/>
    </row>
    <row r="123" spans="2:16" s="865" customFormat="1" ht="13.5" customHeight="1">
      <c r="B123" s="864"/>
      <c r="C123" s="864"/>
      <c r="D123" s="864"/>
      <c r="E123" s="864"/>
      <c r="F123" s="864"/>
      <c r="G123" s="864"/>
      <c r="H123" s="864"/>
      <c r="I123" s="864"/>
      <c r="J123" s="864"/>
      <c r="K123" s="864"/>
      <c r="L123" s="864"/>
      <c r="M123" s="864"/>
      <c r="N123" s="864"/>
      <c r="O123" s="864"/>
      <c r="P123" s="864"/>
    </row>
    <row r="124" spans="2:16" s="865" customFormat="1" ht="13.5" customHeight="1">
      <c r="B124" s="864"/>
      <c r="C124" s="864"/>
      <c r="D124" s="864"/>
      <c r="E124" s="864"/>
      <c r="F124" s="864"/>
      <c r="G124" s="864"/>
      <c r="H124" s="864"/>
      <c r="I124" s="864"/>
      <c r="J124" s="864"/>
      <c r="K124" s="864"/>
      <c r="L124" s="864"/>
      <c r="M124" s="864"/>
      <c r="N124" s="864"/>
      <c r="O124" s="864"/>
      <c r="P124" s="864"/>
    </row>
    <row r="125" spans="2:16" s="864" customFormat="1"/>
    <row r="126" spans="2:16" s="864" customFormat="1">
      <c r="B126" s="774"/>
      <c r="C126" s="774"/>
      <c r="D126" s="774"/>
      <c r="E126" s="774"/>
      <c r="F126" s="774"/>
      <c r="G126" s="774"/>
      <c r="H126" s="774"/>
      <c r="I126" s="774"/>
      <c r="J126" s="774"/>
      <c r="K126" s="774"/>
      <c r="L126" s="774"/>
      <c r="M126" s="774"/>
      <c r="N126" s="774"/>
      <c r="O126" s="774"/>
      <c r="P126" s="774"/>
    </row>
    <row r="127" spans="2:16" s="864" customFormat="1">
      <c r="B127" s="774"/>
      <c r="C127" s="774"/>
      <c r="D127" s="774"/>
      <c r="E127" s="774"/>
      <c r="F127" s="774"/>
      <c r="G127" s="774"/>
      <c r="H127" s="774"/>
      <c r="I127" s="774"/>
      <c r="J127" s="774"/>
      <c r="K127" s="774"/>
      <c r="L127" s="774"/>
      <c r="M127" s="774"/>
      <c r="N127" s="774"/>
      <c r="O127" s="774"/>
      <c r="P127" s="774"/>
    </row>
    <row r="128" spans="2:16" s="864" customFormat="1">
      <c r="B128" s="774"/>
      <c r="C128" s="774"/>
      <c r="D128" s="774"/>
      <c r="E128" s="774"/>
      <c r="F128" s="774"/>
      <c r="G128" s="774"/>
      <c r="H128" s="774"/>
      <c r="I128" s="774"/>
      <c r="J128" s="774"/>
      <c r="K128" s="774"/>
      <c r="L128" s="774"/>
      <c r="M128" s="774"/>
      <c r="N128" s="774"/>
      <c r="O128" s="774"/>
      <c r="P128" s="774"/>
    </row>
    <row r="129" spans="2:16" s="864" customFormat="1">
      <c r="B129" s="774"/>
      <c r="C129" s="774"/>
      <c r="D129" s="774"/>
      <c r="E129" s="774"/>
      <c r="F129" s="774"/>
      <c r="G129" s="774"/>
      <c r="H129" s="774"/>
      <c r="I129" s="774"/>
      <c r="J129" s="774"/>
      <c r="K129" s="774"/>
      <c r="L129" s="774"/>
      <c r="M129" s="774"/>
      <c r="N129" s="774"/>
      <c r="O129" s="774"/>
      <c r="P129" s="774"/>
    </row>
    <row r="130" spans="2:16" s="864" customFormat="1">
      <c r="B130" s="774"/>
      <c r="C130" s="774"/>
      <c r="D130" s="774"/>
      <c r="E130" s="774"/>
      <c r="F130" s="774"/>
      <c r="G130" s="774"/>
      <c r="H130" s="774"/>
      <c r="I130" s="774"/>
      <c r="J130" s="774"/>
      <c r="K130" s="774"/>
      <c r="L130" s="774"/>
      <c r="M130" s="774"/>
      <c r="N130" s="774"/>
      <c r="O130" s="774"/>
      <c r="P130" s="774"/>
    </row>
    <row r="131" spans="2:16" s="864" customFormat="1">
      <c r="B131" s="774"/>
      <c r="C131" s="774"/>
      <c r="D131" s="774"/>
      <c r="E131" s="774"/>
      <c r="F131" s="774"/>
      <c r="G131" s="774"/>
      <c r="H131" s="774"/>
      <c r="I131" s="774"/>
      <c r="J131" s="774"/>
      <c r="K131" s="774"/>
      <c r="L131" s="774"/>
      <c r="M131" s="774"/>
      <c r="N131" s="774"/>
      <c r="O131" s="774"/>
      <c r="P131" s="774"/>
    </row>
    <row r="132" spans="2:16" s="864" customFormat="1">
      <c r="B132" s="774"/>
      <c r="C132" s="774"/>
      <c r="D132" s="774"/>
      <c r="E132" s="774"/>
      <c r="F132" s="774"/>
      <c r="G132" s="774"/>
      <c r="H132" s="774"/>
      <c r="I132" s="774"/>
      <c r="J132" s="774"/>
      <c r="K132" s="774"/>
      <c r="L132" s="774"/>
      <c r="M132" s="774"/>
      <c r="N132" s="774"/>
      <c r="O132" s="774"/>
      <c r="P132" s="774"/>
    </row>
  </sheetData>
  <mergeCells count="409">
    <mergeCell ref="B2:P2"/>
    <mergeCell ref="B4:C4"/>
    <mergeCell ref="D4:H4"/>
    <mergeCell ref="J4:L4"/>
    <mergeCell ref="M4:P4"/>
    <mergeCell ref="B6:K6"/>
    <mergeCell ref="L6:P6"/>
    <mergeCell ref="L7:P7"/>
    <mergeCell ref="L8:P8"/>
    <mergeCell ref="L9:P9"/>
    <mergeCell ref="B11:P11"/>
    <mergeCell ref="B12:C12"/>
    <mergeCell ref="O12:P12"/>
    <mergeCell ref="B13:C13"/>
    <mergeCell ref="O13:P13"/>
    <mergeCell ref="B15:P15"/>
    <mergeCell ref="C16:E16"/>
    <mergeCell ref="F16:I16"/>
    <mergeCell ref="J16:N16"/>
    <mergeCell ref="O16:P16"/>
    <mergeCell ref="C17:E17"/>
    <mergeCell ref="F17:I17"/>
    <mergeCell ref="J17:K17"/>
    <mergeCell ref="M17:N17"/>
    <mergeCell ref="O17:P17"/>
    <mergeCell ref="C18:E18"/>
    <mergeCell ref="F18:I18"/>
    <mergeCell ref="J18:K18"/>
    <mergeCell ref="M18:N18"/>
    <mergeCell ref="O18:P18"/>
    <mergeCell ref="C19:E19"/>
    <mergeCell ref="F19:I19"/>
    <mergeCell ref="J19:K19"/>
    <mergeCell ref="M19:N19"/>
    <mergeCell ref="O19:P19"/>
    <mergeCell ref="C20:E20"/>
    <mergeCell ref="F20:I20"/>
    <mergeCell ref="J20:K20"/>
    <mergeCell ref="M20:N20"/>
    <mergeCell ref="O20:P20"/>
    <mergeCell ref="C21:E21"/>
    <mergeCell ref="F21:I21"/>
    <mergeCell ref="J21:K21"/>
    <mergeCell ref="M21:N21"/>
    <mergeCell ref="O21:P21"/>
    <mergeCell ref="C22:E22"/>
    <mergeCell ref="F22:I22"/>
    <mergeCell ref="J22:K22"/>
    <mergeCell ref="M22:N22"/>
    <mergeCell ref="O22:P22"/>
    <mergeCell ref="C23:I23"/>
    <mergeCell ref="J23:N23"/>
    <mergeCell ref="O23:P23"/>
    <mergeCell ref="C24:E24"/>
    <mergeCell ref="F24:I24"/>
    <mergeCell ref="J24:K24"/>
    <mergeCell ref="M24:N24"/>
    <mergeCell ref="O24:P24"/>
    <mergeCell ref="C25:E25"/>
    <mergeCell ref="F25:I25"/>
    <mergeCell ref="J25:K25"/>
    <mergeCell ref="M25:N25"/>
    <mergeCell ref="O25:P25"/>
    <mergeCell ref="C26:E26"/>
    <mergeCell ref="F26:I26"/>
    <mergeCell ref="J26:K26"/>
    <mergeCell ref="M26:N26"/>
    <mergeCell ref="O26:P26"/>
    <mergeCell ref="C27:E27"/>
    <mergeCell ref="F27:I27"/>
    <mergeCell ref="J27:K27"/>
    <mergeCell ref="M27:N27"/>
    <mergeCell ref="O27:P27"/>
    <mergeCell ref="C28:E28"/>
    <mergeCell ref="F28:I28"/>
    <mergeCell ref="J28:K28"/>
    <mergeCell ref="M28:N28"/>
    <mergeCell ref="O28:P28"/>
    <mergeCell ref="C29:E29"/>
    <mergeCell ref="F29:I29"/>
    <mergeCell ref="J29:K29"/>
    <mergeCell ref="M29:N29"/>
    <mergeCell ref="O29:P29"/>
    <mergeCell ref="C30:I30"/>
    <mergeCell ref="J30:N30"/>
    <mergeCell ref="O30:P30"/>
    <mergeCell ref="C31:E31"/>
    <mergeCell ref="F31:I31"/>
    <mergeCell ref="J31:K31"/>
    <mergeCell ref="M31:N31"/>
    <mergeCell ref="O31:P31"/>
    <mergeCell ref="C32:E32"/>
    <mergeCell ref="F32:I32"/>
    <mergeCell ref="J32:K32"/>
    <mergeCell ref="M32:N32"/>
    <mergeCell ref="O32:P32"/>
    <mergeCell ref="C33:E33"/>
    <mergeCell ref="F33:I33"/>
    <mergeCell ref="J33:K33"/>
    <mergeCell ref="M33:N33"/>
    <mergeCell ref="O33:P33"/>
    <mergeCell ref="C34:E34"/>
    <mergeCell ref="F34:I34"/>
    <mergeCell ref="J34:K34"/>
    <mergeCell ref="M34:N34"/>
    <mergeCell ref="O34:P34"/>
    <mergeCell ref="C35:E35"/>
    <mergeCell ref="F35:I35"/>
    <mergeCell ref="J35:K35"/>
    <mergeCell ref="M35:N35"/>
    <mergeCell ref="O35:P35"/>
    <mergeCell ref="C36:E36"/>
    <mergeCell ref="F36:I36"/>
    <mergeCell ref="J36:K36"/>
    <mergeCell ref="M36:N36"/>
    <mergeCell ref="O36:P36"/>
    <mergeCell ref="C37:I37"/>
    <mergeCell ref="J37:N37"/>
    <mergeCell ref="O37:P37"/>
    <mergeCell ref="C38:E38"/>
    <mergeCell ref="F38:I38"/>
    <mergeCell ref="J38:K38"/>
    <mergeCell ref="M38:N38"/>
    <mergeCell ref="O38:P38"/>
    <mergeCell ref="C39:E39"/>
    <mergeCell ref="F39:I39"/>
    <mergeCell ref="J39:K39"/>
    <mergeCell ref="M39:N39"/>
    <mergeCell ref="O39:P39"/>
    <mergeCell ref="C40:E40"/>
    <mergeCell ref="F40:I40"/>
    <mergeCell ref="J40:K40"/>
    <mergeCell ref="M40:N40"/>
    <mergeCell ref="O40:P40"/>
    <mergeCell ref="C41:E41"/>
    <mergeCell ref="F41:I41"/>
    <mergeCell ref="J41:K41"/>
    <mergeCell ref="M41:N41"/>
    <mergeCell ref="O41:P41"/>
    <mergeCell ref="C42:E42"/>
    <mergeCell ref="F42:I42"/>
    <mergeCell ref="J42:K42"/>
    <mergeCell ref="M42:N42"/>
    <mergeCell ref="O42:P42"/>
    <mergeCell ref="C43:E43"/>
    <mergeCell ref="F43:I43"/>
    <mergeCell ref="J43:K43"/>
    <mergeCell ref="M43:N43"/>
    <mergeCell ref="O43:P43"/>
    <mergeCell ref="C44:I44"/>
    <mergeCell ref="J44:N44"/>
    <mergeCell ref="O44:P44"/>
    <mergeCell ref="C45:E45"/>
    <mergeCell ref="F45:I45"/>
    <mergeCell ref="J45:K45"/>
    <mergeCell ref="M45:N45"/>
    <mergeCell ref="O45:P45"/>
    <mergeCell ref="C46:E46"/>
    <mergeCell ref="F46:I46"/>
    <mergeCell ref="J46:K46"/>
    <mergeCell ref="M46:N46"/>
    <mergeCell ref="O46:P46"/>
    <mergeCell ref="C47:E47"/>
    <mergeCell ref="F47:I47"/>
    <mergeCell ref="J47:K47"/>
    <mergeCell ref="M47:N47"/>
    <mergeCell ref="O47:P47"/>
    <mergeCell ref="C48:E48"/>
    <mergeCell ref="F48:I48"/>
    <mergeCell ref="J48:K48"/>
    <mergeCell ref="M48:N48"/>
    <mergeCell ref="O48:P48"/>
    <mergeCell ref="C49:E49"/>
    <mergeCell ref="F49:I49"/>
    <mergeCell ref="J49:K49"/>
    <mergeCell ref="M49:N49"/>
    <mergeCell ref="O49:P49"/>
    <mergeCell ref="C50:E50"/>
    <mergeCell ref="F50:I50"/>
    <mergeCell ref="J50:K50"/>
    <mergeCell ref="M50:N50"/>
    <mergeCell ref="O50:P50"/>
    <mergeCell ref="C51:I51"/>
    <mergeCell ref="J51:N51"/>
    <mergeCell ref="O51:P51"/>
    <mergeCell ref="C52:E52"/>
    <mergeCell ref="F52:I52"/>
    <mergeCell ref="J52:K52"/>
    <mergeCell ref="M52:N52"/>
    <mergeCell ref="O52:P52"/>
    <mergeCell ref="C53:E53"/>
    <mergeCell ref="F53:I53"/>
    <mergeCell ref="J53:K53"/>
    <mergeCell ref="M53:N53"/>
    <mergeCell ref="O53:P53"/>
    <mergeCell ref="C54:E54"/>
    <mergeCell ref="F54:I54"/>
    <mergeCell ref="J54:K54"/>
    <mergeCell ref="M54:N54"/>
    <mergeCell ref="O54:P54"/>
    <mergeCell ref="C55:E55"/>
    <mergeCell ref="F55:I55"/>
    <mergeCell ref="J55:K55"/>
    <mergeCell ref="M55:N55"/>
    <mergeCell ref="O55:P55"/>
    <mergeCell ref="C56:E56"/>
    <mergeCell ref="F56:I56"/>
    <mergeCell ref="J56:K56"/>
    <mergeCell ref="M56:N56"/>
    <mergeCell ref="O56:P56"/>
    <mergeCell ref="C57:E57"/>
    <mergeCell ref="F57:I57"/>
    <mergeCell ref="J57:K57"/>
    <mergeCell ref="M57:N57"/>
    <mergeCell ref="O57:P57"/>
    <mergeCell ref="C58:I58"/>
    <mergeCell ref="J58:N58"/>
    <mergeCell ref="O58:P58"/>
    <mergeCell ref="C61:E61"/>
    <mergeCell ref="F61:I61"/>
    <mergeCell ref="J61:N61"/>
    <mergeCell ref="O61:P61"/>
    <mergeCell ref="C62:E62"/>
    <mergeCell ref="F62:I62"/>
    <mergeCell ref="J62:K62"/>
    <mergeCell ref="M62:N62"/>
    <mergeCell ref="O62:P62"/>
    <mergeCell ref="C63:E63"/>
    <mergeCell ref="F63:I63"/>
    <mergeCell ref="J63:K63"/>
    <mergeCell ref="M63:N63"/>
    <mergeCell ref="O63:P63"/>
    <mergeCell ref="C64:E64"/>
    <mergeCell ref="F64:I64"/>
    <mergeCell ref="J64:K64"/>
    <mergeCell ref="M64:N64"/>
    <mergeCell ref="O64:P64"/>
    <mergeCell ref="C65:E65"/>
    <mergeCell ref="F65:I65"/>
    <mergeCell ref="J65:K65"/>
    <mergeCell ref="M65:N65"/>
    <mergeCell ref="O65:P65"/>
    <mergeCell ref="C66:E66"/>
    <mergeCell ref="F66:I66"/>
    <mergeCell ref="J66:K66"/>
    <mergeCell ref="M66:N66"/>
    <mergeCell ref="O66:P66"/>
    <mergeCell ref="C67:E67"/>
    <mergeCell ref="F67:I67"/>
    <mergeCell ref="J67:K67"/>
    <mergeCell ref="M67:N67"/>
    <mergeCell ref="O67:P67"/>
    <mergeCell ref="C68:I68"/>
    <mergeCell ref="J68:N68"/>
    <mergeCell ref="O68:P68"/>
    <mergeCell ref="C69:E69"/>
    <mergeCell ref="F69:I69"/>
    <mergeCell ref="J69:K69"/>
    <mergeCell ref="M69:N69"/>
    <mergeCell ref="O69:P69"/>
    <mergeCell ref="C70:E70"/>
    <mergeCell ref="F70:I70"/>
    <mergeCell ref="J70:K70"/>
    <mergeCell ref="M70:N70"/>
    <mergeCell ref="O70:P70"/>
    <mergeCell ref="C71:E71"/>
    <mergeCell ref="F71:I71"/>
    <mergeCell ref="J71:K71"/>
    <mergeCell ref="M71:N71"/>
    <mergeCell ref="O71:P71"/>
    <mergeCell ref="C72:E72"/>
    <mergeCell ref="F72:I72"/>
    <mergeCell ref="J72:K72"/>
    <mergeCell ref="M72:N72"/>
    <mergeCell ref="O72:P72"/>
    <mergeCell ref="C73:E73"/>
    <mergeCell ref="F73:I73"/>
    <mergeCell ref="J73:K73"/>
    <mergeCell ref="M73:N73"/>
    <mergeCell ref="O73:P73"/>
    <mergeCell ref="C74:E74"/>
    <mergeCell ref="F74:I74"/>
    <mergeCell ref="J74:K74"/>
    <mergeCell ref="M74:N74"/>
    <mergeCell ref="O74:P74"/>
    <mergeCell ref="C75:I75"/>
    <mergeCell ref="J75:N75"/>
    <mergeCell ref="O75:P75"/>
    <mergeCell ref="C76:E76"/>
    <mergeCell ref="F76:I76"/>
    <mergeCell ref="J76:K76"/>
    <mergeCell ref="M76:N76"/>
    <mergeCell ref="O76:P76"/>
    <mergeCell ref="C77:E77"/>
    <mergeCell ref="F77:I77"/>
    <mergeCell ref="J77:K77"/>
    <mergeCell ref="M77:N77"/>
    <mergeCell ref="O77:P77"/>
    <mergeCell ref="C78:E78"/>
    <mergeCell ref="F78:I78"/>
    <mergeCell ref="J78:K78"/>
    <mergeCell ref="M78:N78"/>
    <mergeCell ref="O78:P78"/>
    <mergeCell ref="C79:E79"/>
    <mergeCell ref="F79:I79"/>
    <mergeCell ref="J79:K79"/>
    <mergeCell ref="M79:N79"/>
    <mergeCell ref="O79:P79"/>
    <mergeCell ref="C80:E80"/>
    <mergeCell ref="F80:I80"/>
    <mergeCell ref="J80:K80"/>
    <mergeCell ref="M80:N80"/>
    <mergeCell ref="O80:P80"/>
    <mergeCell ref="C81:E81"/>
    <mergeCell ref="F81:I81"/>
    <mergeCell ref="J81:K81"/>
    <mergeCell ref="M81:N81"/>
    <mergeCell ref="O81:P81"/>
    <mergeCell ref="C82:I82"/>
    <mergeCell ref="J82:N82"/>
    <mergeCell ref="O82:P82"/>
    <mergeCell ref="C83:E83"/>
    <mergeCell ref="F83:I83"/>
    <mergeCell ref="J83:K83"/>
    <mergeCell ref="M83:N83"/>
    <mergeCell ref="O83:P83"/>
    <mergeCell ref="C84:E84"/>
    <mergeCell ref="F84:I84"/>
    <mergeCell ref="J84:K84"/>
    <mergeCell ref="M84:N84"/>
    <mergeCell ref="O84:P84"/>
    <mergeCell ref="C85:E85"/>
    <mergeCell ref="F85:I85"/>
    <mergeCell ref="J85:K85"/>
    <mergeCell ref="M85:N85"/>
    <mergeCell ref="O85:P85"/>
    <mergeCell ref="C86:E86"/>
    <mergeCell ref="F86:I86"/>
    <mergeCell ref="J86:K86"/>
    <mergeCell ref="M86:N86"/>
    <mergeCell ref="O86:P86"/>
    <mergeCell ref="C87:E87"/>
    <mergeCell ref="F87:I87"/>
    <mergeCell ref="J87:K87"/>
    <mergeCell ref="M87:N87"/>
    <mergeCell ref="O87:P87"/>
    <mergeCell ref="C88:E88"/>
    <mergeCell ref="F88:I88"/>
    <mergeCell ref="J88:K88"/>
    <mergeCell ref="M88:N88"/>
    <mergeCell ref="O88:P88"/>
    <mergeCell ref="C89:I89"/>
    <mergeCell ref="J89:N89"/>
    <mergeCell ref="O89:P89"/>
    <mergeCell ref="C90:E90"/>
    <mergeCell ref="F90:I90"/>
    <mergeCell ref="J90:K90"/>
    <mergeCell ref="M90:N90"/>
    <mergeCell ref="O90:P90"/>
    <mergeCell ref="C91:E91"/>
    <mergeCell ref="F91:I91"/>
    <mergeCell ref="J91:K91"/>
    <mergeCell ref="M91:N91"/>
    <mergeCell ref="O91:P91"/>
    <mergeCell ref="C92:E92"/>
    <mergeCell ref="F92:I92"/>
    <mergeCell ref="J92:K92"/>
    <mergeCell ref="M92:N92"/>
    <mergeCell ref="O92:P92"/>
    <mergeCell ref="C93:E93"/>
    <mergeCell ref="F93:I93"/>
    <mergeCell ref="J93:K93"/>
    <mergeCell ref="M93:N93"/>
    <mergeCell ref="O93:P93"/>
    <mergeCell ref="C94:E94"/>
    <mergeCell ref="F94:I94"/>
    <mergeCell ref="J94:K94"/>
    <mergeCell ref="M94:N94"/>
    <mergeCell ref="O94:P94"/>
    <mergeCell ref="C95:E95"/>
    <mergeCell ref="F95:I95"/>
    <mergeCell ref="J95:K95"/>
    <mergeCell ref="M95:N95"/>
    <mergeCell ref="O95:P95"/>
    <mergeCell ref="C96:I96"/>
    <mergeCell ref="J96:N96"/>
    <mergeCell ref="O96:P96"/>
    <mergeCell ref="C99:P99"/>
    <mergeCell ref="C100:P100"/>
    <mergeCell ref="G97:N98"/>
    <mergeCell ref="O97:P98"/>
    <mergeCell ref="B103:E104"/>
    <mergeCell ref="B105:D106"/>
    <mergeCell ref="E105:E106"/>
    <mergeCell ref="F105:H106"/>
    <mergeCell ref="I105:I106"/>
    <mergeCell ref="J105:P106"/>
    <mergeCell ref="C113:P114"/>
    <mergeCell ref="B17:B23"/>
    <mergeCell ref="B24:B30"/>
    <mergeCell ref="B31:B37"/>
    <mergeCell ref="B38:B44"/>
    <mergeCell ref="B45:B51"/>
    <mergeCell ref="B52:B58"/>
    <mergeCell ref="B62:B68"/>
    <mergeCell ref="B69:B75"/>
    <mergeCell ref="B76:B82"/>
    <mergeCell ref="B83:B89"/>
    <mergeCell ref="B90:B96"/>
  </mergeCells>
  <phoneticPr fontId="24"/>
  <printOptions horizontalCentered="1"/>
  <pageMargins left="0.39370078740157483" right="0.39370078740157483" top="0.59055118110236227" bottom="0.39370078740157483" header="0.27559055118110237" footer="0.43307086614173229"/>
  <pageSetup paperSize="9" scale="87" fitToWidth="1" fitToHeight="1" orientation="portrait" usePrinterDefaults="1" blackAndWhite="1" r:id="rId1"/>
  <headerFooter alignWithMargins="0">
    <oddHeader>&amp;R&amp;A</oddHeader>
  </headerFooter>
  <rowBreaks count="1" manualBreakCount="1">
    <brk id="5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BU81"/>
  <sheetViews>
    <sheetView showGridLines="0" view="pageBreakPreview" zoomScaleNormal="70" zoomScaleSheetLayoutView="100" workbookViewId="0">
      <selection activeCell="AP3" sqref="AP3:BE3"/>
    </sheetView>
  </sheetViews>
  <sheetFormatPr defaultColWidth="4.875" defaultRowHeight="20.25" customHeight="1"/>
  <cols>
    <col min="1" max="1" width="3.75" style="930" customWidth="1"/>
    <col min="2" max="5" width="6.375" style="930" customWidth="1"/>
    <col min="6" max="6" width="18.375" style="930" hidden="1" customWidth="1"/>
    <col min="7" max="58" width="6.25" style="930" customWidth="1"/>
    <col min="59" max="59" width="2.625" style="930" customWidth="1"/>
    <col min="60" max="16384" width="4.875" style="930"/>
  </cols>
  <sheetData>
    <row r="2" spans="2:64" s="931" customFormat="1" ht="20.25" customHeight="1">
      <c r="C2" s="949" t="s">
        <v>305</v>
      </c>
      <c r="D2" s="949"/>
      <c r="E2" s="949"/>
      <c r="F2" s="949"/>
      <c r="G2" s="949"/>
      <c r="H2" s="1000" t="s">
        <v>508</v>
      </c>
      <c r="J2" s="1000"/>
      <c r="L2" s="949"/>
      <c r="M2" s="949"/>
      <c r="N2" s="949"/>
      <c r="O2" s="949"/>
      <c r="P2" s="949"/>
      <c r="Q2" s="949"/>
      <c r="R2" s="949"/>
      <c r="AM2" s="1142"/>
      <c r="AN2" s="1038"/>
      <c r="AO2" s="1038" t="s">
        <v>297</v>
      </c>
      <c r="AP2" s="1145" t="s">
        <v>61</v>
      </c>
      <c r="AQ2" s="1146"/>
      <c r="AR2" s="1146"/>
      <c r="AS2" s="1146"/>
      <c r="AT2" s="1146"/>
      <c r="AU2" s="1146"/>
      <c r="AV2" s="1146"/>
      <c r="AW2" s="1146"/>
      <c r="AX2" s="1146"/>
      <c r="AY2" s="1146"/>
      <c r="AZ2" s="1146"/>
      <c r="BA2" s="1146"/>
      <c r="BB2" s="1146"/>
      <c r="BC2" s="1146"/>
      <c r="BD2" s="1146"/>
      <c r="BE2" s="1146"/>
      <c r="BF2" s="1038" t="s">
        <v>85</v>
      </c>
    </row>
    <row r="3" spans="2:64" s="931" customFormat="1" ht="20.25" customHeight="1">
      <c r="C3" s="949"/>
      <c r="D3" s="949"/>
      <c r="E3" s="949"/>
      <c r="F3" s="949"/>
      <c r="G3" s="949"/>
      <c r="J3" s="1000"/>
      <c r="L3" s="949"/>
      <c r="M3" s="949"/>
      <c r="N3" s="949"/>
      <c r="O3" s="949"/>
      <c r="P3" s="949"/>
      <c r="Q3" s="949"/>
      <c r="R3" s="949"/>
      <c r="Y3" s="1038" t="s">
        <v>245</v>
      </c>
      <c r="Z3" s="1134">
        <v>6</v>
      </c>
      <c r="AA3" s="1134"/>
      <c r="AB3" s="1038" t="s">
        <v>567</v>
      </c>
      <c r="AC3" s="1135">
        <f>IF(Z3=0,"",YEAR(DATE(2018+Z3,1,1)))</f>
        <v>2024</v>
      </c>
      <c r="AD3" s="1135"/>
      <c r="AE3" s="932" t="s">
        <v>462</v>
      </c>
      <c r="AF3" s="932" t="s">
        <v>3</v>
      </c>
      <c r="AG3" s="1134">
        <v>4</v>
      </c>
      <c r="AH3" s="1134"/>
      <c r="AI3" s="932" t="s">
        <v>319</v>
      </c>
      <c r="AM3" s="1142"/>
      <c r="AN3" s="1038"/>
      <c r="AO3" s="1038" t="s">
        <v>568</v>
      </c>
      <c r="AP3" s="1134" t="s">
        <v>290</v>
      </c>
      <c r="AQ3" s="1134"/>
      <c r="AR3" s="1134"/>
      <c r="AS3" s="1134"/>
      <c r="AT3" s="1134"/>
      <c r="AU3" s="1134"/>
      <c r="AV3" s="1134"/>
      <c r="AW3" s="1134"/>
      <c r="AX3" s="1134"/>
      <c r="AY3" s="1134"/>
      <c r="AZ3" s="1134"/>
      <c r="BA3" s="1134"/>
      <c r="BB3" s="1134"/>
      <c r="BC3" s="1134"/>
      <c r="BD3" s="1134"/>
      <c r="BE3" s="1134"/>
      <c r="BF3" s="1038" t="s">
        <v>85</v>
      </c>
    </row>
    <row r="4" spans="2:64" s="932" customFormat="1" ht="20.25" customHeight="1">
      <c r="G4" s="1000"/>
      <c r="J4" s="1000"/>
      <c r="L4" s="1038"/>
      <c r="M4" s="1038"/>
      <c r="N4" s="1038"/>
      <c r="O4" s="1038"/>
      <c r="P4" s="1038"/>
      <c r="Q4" s="1038"/>
      <c r="R4" s="1038"/>
      <c r="Z4" s="991"/>
      <c r="AA4" s="991"/>
      <c r="AB4" s="991"/>
      <c r="AC4" s="1140"/>
      <c r="AD4" s="991"/>
      <c r="BA4" s="1190" t="s">
        <v>78</v>
      </c>
      <c r="BB4" s="1202" t="s">
        <v>267</v>
      </c>
      <c r="BC4" s="1216"/>
      <c r="BD4" s="1216"/>
      <c r="BE4" s="1228"/>
      <c r="BF4" s="1038"/>
    </row>
    <row r="5" spans="2:64" s="932" customFormat="1" ht="18.75">
      <c r="G5" s="1000"/>
      <c r="J5" s="1000"/>
      <c r="L5" s="1038"/>
      <c r="M5" s="1038"/>
      <c r="N5" s="1038"/>
      <c r="O5" s="1038"/>
      <c r="P5" s="1038"/>
      <c r="Q5" s="1038"/>
      <c r="R5" s="1038"/>
      <c r="Z5" s="1135"/>
      <c r="AA5" s="1135"/>
      <c r="AG5" s="931"/>
      <c r="AH5" s="931"/>
      <c r="AI5" s="931"/>
      <c r="AJ5" s="931"/>
      <c r="AK5" s="931"/>
      <c r="AL5" s="931"/>
      <c r="AM5" s="931"/>
      <c r="AN5" s="931"/>
      <c r="AO5" s="931"/>
      <c r="AP5" s="931"/>
      <c r="AQ5" s="931"/>
      <c r="AR5" s="931"/>
      <c r="AS5" s="931"/>
      <c r="AT5" s="931"/>
      <c r="AU5" s="931"/>
      <c r="AV5" s="931"/>
      <c r="AW5" s="931"/>
      <c r="AX5" s="931"/>
      <c r="AY5" s="931"/>
      <c r="AZ5" s="931"/>
      <c r="BA5" s="1190" t="s">
        <v>570</v>
      </c>
      <c r="BB5" s="1202" t="s">
        <v>571</v>
      </c>
      <c r="BC5" s="1216"/>
      <c r="BD5" s="1216"/>
      <c r="BE5" s="1228"/>
      <c r="BF5" s="1024"/>
    </row>
    <row r="6" spans="2:64" s="932" customFormat="1" ht="6.75" customHeight="1">
      <c r="C6" s="931"/>
      <c r="D6" s="931"/>
      <c r="E6" s="931"/>
      <c r="F6" s="931"/>
      <c r="G6" s="949"/>
      <c r="H6" s="931"/>
      <c r="I6" s="931"/>
      <c r="J6" s="949"/>
      <c r="K6" s="931"/>
      <c r="L6" s="1024"/>
      <c r="M6" s="1024"/>
      <c r="N6" s="1024"/>
      <c r="O6" s="1024"/>
      <c r="P6" s="1024"/>
      <c r="Q6" s="1024"/>
      <c r="R6" s="1024"/>
      <c r="S6" s="931"/>
      <c r="T6" s="931"/>
      <c r="U6" s="931"/>
      <c r="V6" s="931"/>
      <c r="W6" s="931"/>
      <c r="X6" s="931"/>
      <c r="Y6" s="931"/>
      <c r="Z6" s="1028"/>
      <c r="AA6" s="1028"/>
      <c r="AB6" s="931"/>
      <c r="AC6" s="931"/>
      <c r="AD6" s="931"/>
      <c r="AE6" s="931"/>
      <c r="AG6" s="931"/>
      <c r="AH6" s="931"/>
      <c r="AI6" s="931"/>
      <c r="AJ6" s="931"/>
      <c r="AK6" s="931"/>
      <c r="AL6" s="931"/>
      <c r="AM6" s="931"/>
      <c r="AN6" s="931"/>
      <c r="AO6" s="931"/>
      <c r="AP6" s="931"/>
      <c r="AQ6" s="931"/>
      <c r="AR6" s="931"/>
      <c r="AS6" s="931"/>
      <c r="AT6" s="931"/>
      <c r="AU6" s="931"/>
      <c r="AV6" s="931"/>
      <c r="AW6" s="931"/>
      <c r="AX6" s="931"/>
      <c r="AY6" s="931"/>
      <c r="AZ6" s="931"/>
      <c r="BA6" s="931"/>
      <c r="BB6" s="931"/>
      <c r="BC6" s="931"/>
      <c r="BD6" s="931"/>
      <c r="BE6" s="1024"/>
      <c r="BF6" s="1024"/>
    </row>
    <row r="7" spans="2:64" s="932" customFormat="1" ht="20.25" customHeight="1">
      <c r="C7" s="931"/>
      <c r="D7" s="931"/>
      <c r="E7" s="931"/>
      <c r="F7" s="931"/>
      <c r="G7" s="949"/>
      <c r="H7" s="931"/>
      <c r="I7" s="931"/>
      <c r="J7" s="949"/>
      <c r="K7" s="931"/>
      <c r="L7" s="1024"/>
      <c r="M7" s="1024"/>
      <c r="N7" s="1024"/>
      <c r="O7" s="1024"/>
      <c r="P7" s="1024"/>
      <c r="Q7" s="1024"/>
      <c r="R7" s="1024"/>
      <c r="S7" s="931"/>
      <c r="T7" s="931"/>
      <c r="U7" s="931"/>
      <c r="V7" s="931"/>
      <c r="W7" s="931"/>
      <c r="X7" s="931"/>
      <c r="Y7" s="931"/>
      <c r="Z7" s="1028"/>
      <c r="AA7" s="1028"/>
      <c r="AB7" s="931"/>
      <c r="AC7" s="931"/>
      <c r="AD7" s="931"/>
      <c r="AE7" s="931"/>
      <c r="AG7" s="931"/>
      <c r="AH7" s="931"/>
      <c r="AI7" s="931"/>
      <c r="AJ7" s="931"/>
      <c r="AK7" s="931"/>
      <c r="AL7" s="931" t="s">
        <v>309</v>
      </c>
      <c r="AM7" s="931"/>
      <c r="AN7" s="931"/>
      <c r="AO7" s="931"/>
      <c r="AP7" s="931"/>
      <c r="AQ7" s="931"/>
      <c r="AR7" s="931"/>
      <c r="AS7" s="931"/>
      <c r="AT7" s="934"/>
      <c r="AU7" s="934"/>
      <c r="AV7" s="1147"/>
      <c r="AW7" s="931"/>
      <c r="AX7" s="1156">
        <v>40</v>
      </c>
      <c r="AY7" s="1170"/>
      <c r="AZ7" s="1147" t="s">
        <v>572</v>
      </c>
      <c r="BA7" s="931"/>
      <c r="BB7" s="1156">
        <v>160</v>
      </c>
      <c r="BC7" s="1170"/>
      <c r="BD7" s="1147" t="s">
        <v>573</v>
      </c>
      <c r="BE7" s="931"/>
      <c r="BF7" s="1024"/>
    </row>
    <row r="8" spans="2:64" s="932" customFormat="1" ht="6.75" customHeight="1">
      <c r="C8" s="931"/>
      <c r="D8" s="931"/>
      <c r="E8" s="931"/>
      <c r="F8" s="931"/>
      <c r="G8" s="949"/>
      <c r="H8" s="931"/>
      <c r="I8" s="931"/>
      <c r="J8" s="949"/>
      <c r="K8" s="931"/>
      <c r="L8" s="1024"/>
      <c r="M8" s="1024"/>
      <c r="N8" s="1024"/>
      <c r="O8" s="1024"/>
      <c r="P8" s="1024"/>
      <c r="Q8" s="1024"/>
      <c r="R8" s="1024"/>
      <c r="S8" s="931"/>
      <c r="T8" s="931"/>
      <c r="U8" s="931"/>
      <c r="V8" s="931"/>
      <c r="W8" s="931"/>
      <c r="X8" s="931"/>
      <c r="Y8" s="931"/>
      <c r="Z8" s="1028"/>
      <c r="AA8" s="1028"/>
      <c r="AB8" s="931"/>
      <c r="AC8" s="931"/>
      <c r="AD8" s="931"/>
      <c r="AE8" s="931"/>
      <c r="AG8" s="931"/>
      <c r="AH8" s="931"/>
      <c r="AI8" s="931"/>
      <c r="AJ8" s="931"/>
      <c r="AK8" s="931"/>
      <c r="AL8" s="931"/>
      <c r="AM8" s="931"/>
      <c r="AN8" s="931"/>
      <c r="AO8" s="931"/>
      <c r="AP8" s="931"/>
      <c r="AQ8" s="931"/>
      <c r="AR8" s="931"/>
      <c r="AS8" s="931"/>
      <c r="AT8" s="931"/>
      <c r="AU8" s="931"/>
      <c r="AV8" s="931"/>
      <c r="AW8" s="931"/>
      <c r="AX8" s="931"/>
      <c r="AY8" s="931"/>
      <c r="AZ8" s="931"/>
      <c r="BA8" s="931"/>
      <c r="BB8" s="931"/>
      <c r="BC8" s="931"/>
      <c r="BD8" s="931"/>
      <c r="BE8" s="1024"/>
      <c r="BF8" s="1024"/>
    </row>
    <row r="9" spans="2:64" s="932" customFormat="1" ht="20.25" customHeight="1">
      <c r="B9" s="178"/>
      <c r="C9" s="178"/>
      <c r="D9" s="178"/>
      <c r="E9" s="178"/>
      <c r="F9" s="178"/>
      <c r="G9" s="1001"/>
      <c r="H9" s="1001"/>
      <c r="I9" s="1001"/>
      <c r="J9" s="178"/>
      <c r="K9" s="178"/>
      <c r="L9" s="1001"/>
      <c r="M9" s="1001"/>
      <c r="N9" s="1001"/>
      <c r="O9" s="178"/>
      <c r="P9" s="1001"/>
      <c r="Q9" s="1001"/>
      <c r="R9" s="1001"/>
      <c r="S9" s="1097"/>
      <c r="T9" s="1110"/>
      <c r="U9" s="1110"/>
      <c r="V9" s="177"/>
      <c r="Z9" s="1028"/>
      <c r="AA9" s="1139"/>
      <c r="AB9" s="949"/>
      <c r="AC9" s="1028"/>
      <c r="AD9" s="1028"/>
      <c r="AE9" s="1028"/>
      <c r="AF9" s="1135"/>
      <c r="AG9" s="1029"/>
      <c r="AH9" s="1029"/>
      <c r="AI9" s="1029"/>
      <c r="AJ9" s="931"/>
      <c r="AK9" s="1024"/>
      <c r="AL9" s="1139"/>
      <c r="AM9" s="1139"/>
      <c r="AN9" s="949"/>
      <c r="AO9" s="934"/>
      <c r="AP9" s="934"/>
      <c r="AQ9" s="934"/>
      <c r="AR9" s="324"/>
      <c r="AS9" s="324"/>
      <c r="AT9" s="931"/>
      <c r="AU9" s="1148"/>
      <c r="AV9" s="1148"/>
      <c r="AW9" s="178"/>
      <c r="AX9" s="931"/>
      <c r="AY9" s="931" t="s">
        <v>35</v>
      </c>
      <c r="AZ9" s="931"/>
      <c r="BA9" s="931"/>
      <c r="BB9" s="1203">
        <f>DAY(EOMONTH(DATE(AC3,AG3,1),0))</f>
        <v>30</v>
      </c>
      <c r="BC9" s="1217"/>
      <c r="BD9" s="931" t="s">
        <v>234</v>
      </c>
      <c r="BE9" s="931"/>
      <c r="BF9" s="931"/>
      <c r="BJ9" s="1038"/>
      <c r="BK9" s="1038"/>
      <c r="BL9" s="1038"/>
    </row>
    <row r="10" spans="2:64" s="932" customFormat="1" ht="6" customHeight="1">
      <c r="B10" s="934"/>
      <c r="C10" s="934"/>
      <c r="D10" s="934"/>
      <c r="E10" s="934"/>
      <c r="F10" s="934"/>
      <c r="G10" s="178"/>
      <c r="H10" s="1001"/>
      <c r="I10" s="934"/>
      <c r="J10" s="934"/>
      <c r="K10" s="934"/>
      <c r="L10" s="178"/>
      <c r="M10" s="1001"/>
      <c r="N10" s="934"/>
      <c r="O10" s="934"/>
      <c r="P10" s="178"/>
      <c r="Q10" s="934"/>
      <c r="R10" s="934"/>
      <c r="S10" s="934"/>
      <c r="T10" s="934"/>
      <c r="U10" s="934"/>
      <c r="V10" s="934"/>
      <c r="Z10" s="931"/>
      <c r="AA10" s="931"/>
      <c r="AB10" s="931"/>
      <c r="AC10" s="931"/>
      <c r="AD10" s="931"/>
      <c r="AE10" s="931"/>
      <c r="AG10" s="1028"/>
      <c r="AH10" s="931"/>
      <c r="AI10" s="931"/>
      <c r="AJ10" s="1029"/>
      <c r="AK10" s="931"/>
      <c r="AL10" s="931"/>
      <c r="AM10" s="931"/>
      <c r="AN10" s="931"/>
      <c r="AO10" s="931"/>
      <c r="AP10" s="931"/>
      <c r="AQ10" s="1028"/>
      <c r="AR10" s="1028"/>
      <c r="AS10" s="1028"/>
      <c r="AT10" s="931"/>
      <c r="AU10" s="931"/>
      <c r="AV10" s="931"/>
      <c r="AW10" s="931"/>
      <c r="AX10" s="931"/>
      <c r="AY10" s="931"/>
      <c r="AZ10" s="931"/>
      <c r="BA10" s="931"/>
      <c r="BB10" s="931"/>
      <c r="BC10" s="931"/>
      <c r="BD10" s="931"/>
      <c r="BE10" s="931"/>
      <c r="BF10" s="931"/>
      <c r="BJ10" s="1038"/>
      <c r="BK10" s="1038"/>
      <c r="BL10" s="1038"/>
    </row>
    <row r="11" spans="2:64" s="932" customFormat="1" ht="18.75">
      <c r="B11" s="178"/>
      <c r="C11" s="178"/>
      <c r="D11" s="178"/>
      <c r="E11" s="178"/>
      <c r="F11" s="178"/>
      <c r="G11" s="1001"/>
      <c r="H11" s="1001"/>
      <c r="I11" s="1001"/>
      <c r="J11" s="178"/>
      <c r="K11" s="178"/>
      <c r="L11" s="1001"/>
      <c r="M11" s="1001"/>
      <c r="N11" s="1001"/>
      <c r="O11" s="178"/>
      <c r="P11" s="1001"/>
      <c r="Q11" s="1001"/>
      <c r="R11" s="1001"/>
      <c r="S11" s="1097"/>
      <c r="T11" s="1110"/>
      <c r="U11" s="1110"/>
      <c r="V11" s="177"/>
      <c r="Z11" s="1028"/>
      <c r="AA11" s="1139"/>
      <c r="AB11" s="949"/>
      <c r="AC11" s="1028"/>
      <c r="AD11" s="1028"/>
      <c r="AE11" s="1028"/>
      <c r="AG11" s="1029"/>
      <c r="AH11" s="1029"/>
      <c r="AI11" s="1029"/>
      <c r="AJ11" s="931"/>
      <c r="AK11" s="1024"/>
      <c r="AL11" s="1139"/>
      <c r="AM11" s="931"/>
      <c r="AN11" s="931"/>
      <c r="AO11" s="1143"/>
      <c r="AP11" s="1143"/>
      <c r="AQ11" s="1143"/>
      <c r="AR11" s="1147"/>
      <c r="AS11" s="1028"/>
      <c r="AT11" s="1028"/>
      <c r="AU11" s="1028"/>
      <c r="AV11" s="931"/>
      <c r="AW11" s="931"/>
      <c r="AX11" s="328"/>
      <c r="AY11" s="328"/>
      <c r="AZ11" s="1024" t="s">
        <v>574</v>
      </c>
      <c r="BA11" s="931"/>
      <c r="BB11" s="1156">
        <v>1</v>
      </c>
      <c r="BC11" s="1218"/>
      <c r="BD11" s="1170"/>
      <c r="BE11" s="1229" t="s">
        <v>576</v>
      </c>
      <c r="BF11" s="931"/>
      <c r="BJ11" s="1038"/>
      <c r="BK11" s="1038"/>
      <c r="BL11" s="1038"/>
    </row>
    <row r="12" spans="2:64" s="932" customFormat="1" ht="6" customHeight="1">
      <c r="B12" s="934"/>
      <c r="C12" s="934"/>
      <c r="D12" s="934"/>
      <c r="E12" s="934"/>
      <c r="F12" s="991"/>
      <c r="G12" s="934"/>
      <c r="H12" s="934"/>
      <c r="I12" s="934"/>
      <c r="J12" s="934"/>
      <c r="K12" s="178"/>
      <c r="L12" s="1001"/>
      <c r="M12" s="934"/>
      <c r="N12" s="934"/>
      <c r="O12" s="178"/>
      <c r="P12" s="934"/>
      <c r="Q12" s="934"/>
      <c r="R12" s="934"/>
      <c r="S12" s="934"/>
      <c r="T12" s="934"/>
      <c r="U12" s="934"/>
      <c r="V12" s="991"/>
      <c r="Z12" s="931"/>
      <c r="AA12" s="931"/>
      <c r="AB12" s="931"/>
      <c r="AC12" s="931"/>
      <c r="AD12" s="931"/>
      <c r="AE12" s="931"/>
      <c r="AG12" s="1028"/>
      <c r="AH12" s="1029"/>
      <c r="AI12" s="931"/>
      <c r="AJ12" s="1029"/>
      <c r="AK12" s="931"/>
      <c r="AL12" s="931"/>
      <c r="AM12" s="931"/>
      <c r="AN12" s="931"/>
      <c r="AO12" s="934"/>
      <c r="AP12" s="934"/>
      <c r="AQ12" s="178"/>
      <c r="AR12" s="348"/>
      <c r="AS12" s="1028"/>
      <c r="AT12" s="1028"/>
      <c r="AU12" s="1028"/>
      <c r="AV12" s="931"/>
      <c r="AW12" s="931"/>
      <c r="AX12" s="328"/>
      <c r="AY12" s="328"/>
      <c r="AZ12" s="931"/>
      <c r="BA12" s="931"/>
      <c r="BB12" s="1028"/>
      <c r="BC12" s="1028"/>
      <c r="BD12" s="1028"/>
      <c r="BE12" s="1229"/>
      <c r="BF12" s="931"/>
      <c r="BJ12" s="1038"/>
      <c r="BK12" s="1038"/>
      <c r="BL12" s="1038"/>
    </row>
    <row r="13" spans="2:64" s="932" customFormat="1" ht="20.25" customHeight="1">
      <c r="B13" s="933"/>
      <c r="C13" s="933"/>
      <c r="D13" s="933"/>
      <c r="E13" s="933"/>
      <c r="F13" s="933"/>
      <c r="G13" s="933"/>
      <c r="H13" s="933"/>
      <c r="I13" s="933"/>
      <c r="J13" s="933"/>
      <c r="K13" s="933"/>
      <c r="L13" s="933"/>
      <c r="M13" s="933"/>
      <c r="N13" s="933"/>
      <c r="O13" s="933"/>
      <c r="P13" s="933"/>
      <c r="Q13" s="933"/>
      <c r="R13" s="933"/>
      <c r="S13" s="933"/>
      <c r="T13" s="933"/>
      <c r="U13" s="933"/>
      <c r="V13" s="933"/>
      <c r="Z13" s="178"/>
      <c r="AA13" s="930"/>
      <c r="AB13" s="930"/>
      <c r="AC13" s="178"/>
      <c r="AD13" s="1028"/>
      <c r="AE13" s="1028"/>
      <c r="AF13" s="1135"/>
      <c r="AG13" s="949"/>
      <c r="AH13" s="1029"/>
      <c r="AI13" s="931"/>
      <c r="AJ13" s="1029"/>
      <c r="AK13" s="931"/>
      <c r="AL13" s="931"/>
      <c r="AM13" s="931"/>
      <c r="AN13" s="931"/>
      <c r="AO13" s="1144"/>
      <c r="AP13" s="1144"/>
      <c r="AQ13" s="1144"/>
      <c r="AR13" s="1147"/>
      <c r="AS13" s="1028"/>
      <c r="AT13" s="1028"/>
      <c r="AU13" s="1028"/>
      <c r="AV13" s="931"/>
      <c r="AW13" s="931"/>
      <c r="AX13" s="328"/>
      <c r="AY13" s="328"/>
      <c r="AZ13" s="931"/>
      <c r="BA13" s="931"/>
      <c r="BB13" s="1156">
        <v>1</v>
      </c>
      <c r="BC13" s="1218"/>
      <c r="BD13" s="1170"/>
      <c r="BE13" s="1230" t="s">
        <v>43</v>
      </c>
      <c r="BF13" s="931"/>
      <c r="BJ13" s="1038"/>
      <c r="BK13" s="1038"/>
      <c r="BL13" s="1038"/>
    </row>
    <row r="14" spans="2:64" s="932" customFormat="1" ht="6.75" customHeight="1">
      <c r="B14" s="933"/>
      <c r="C14" s="933"/>
      <c r="D14" s="933"/>
      <c r="E14" s="933"/>
      <c r="F14" s="933"/>
      <c r="G14" s="933"/>
      <c r="H14" s="933"/>
      <c r="I14" s="933"/>
      <c r="J14" s="933"/>
      <c r="K14" s="933"/>
      <c r="L14" s="933"/>
      <c r="M14" s="933"/>
      <c r="N14" s="933"/>
      <c r="O14" s="933"/>
      <c r="P14" s="933"/>
      <c r="Q14" s="933"/>
      <c r="R14" s="933"/>
      <c r="S14" s="933"/>
      <c r="T14" s="933"/>
      <c r="U14" s="933"/>
      <c r="V14" s="933"/>
      <c r="Z14" s="1001"/>
      <c r="AA14" s="950"/>
      <c r="AB14" s="950"/>
      <c r="AC14" s="1001"/>
      <c r="AD14" s="1029"/>
      <c r="AE14" s="1029"/>
      <c r="AG14" s="931"/>
      <c r="AH14" s="931"/>
      <c r="AI14" s="931"/>
      <c r="AJ14" s="931"/>
      <c r="AK14" s="931"/>
      <c r="AL14" s="931"/>
      <c r="AM14" s="931"/>
      <c r="AN14" s="931"/>
      <c r="AO14" s="934"/>
      <c r="AP14" s="934"/>
      <c r="AQ14" s="934"/>
      <c r="AR14" s="931"/>
      <c r="AS14" s="1028"/>
      <c r="AT14" s="1028"/>
      <c r="AU14" s="1028"/>
      <c r="AV14" s="931"/>
      <c r="AW14" s="931"/>
      <c r="AX14" s="328"/>
      <c r="AY14" s="328"/>
      <c r="AZ14" s="931"/>
      <c r="BA14" s="931"/>
      <c r="BB14" s="1028"/>
      <c r="BC14" s="1028"/>
      <c r="BD14" s="1028"/>
      <c r="BE14" s="1229"/>
      <c r="BF14" s="931"/>
      <c r="BJ14" s="1038"/>
      <c r="BK14" s="1038"/>
      <c r="BL14" s="1038"/>
    </row>
    <row r="15" spans="2:64" s="932" customFormat="1" ht="18.75">
      <c r="B15" s="933"/>
      <c r="C15" s="933"/>
      <c r="D15" s="933"/>
      <c r="E15" s="933"/>
      <c r="F15" s="933"/>
      <c r="G15" s="933"/>
      <c r="H15" s="933"/>
      <c r="I15" s="933"/>
      <c r="J15" s="933"/>
      <c r="K15" s="933"/>
      <c r="L15" s="933"/>
      <c r="M15" s="933"/>
      <c r="N15" s="933"/>
      <c r="O15" s="933"/>
      <c r="P15" s="933"/>
      <c r="Q15" s="933"/>
      <c r="R15" s="933"/>
      <c r="S15" s="933"/>
      <c r="T15" s="933"/>
      <c r="U15" s="933"/>
      <c r="V15" s="933"/>
      <c r="Z15" s="178"/>
      <c r="AA15" s="930"/>
      <c r="AB15" s="930"/>
      <c r="AC15" s="178"/>
      <c r="AD15" s="1028"/>
      <c r="AE15" s="1028"/>
      <c r="AG15" s="931"/>
      <c r="AH15" s="931"/>
      <c r="AI15" s="931"/>
      <c r="AJ15" s="931"/>
      <c r="AK15" s="931"/>
      <c r="AL15" s="931"/>
      <c r="AM15" s="931"/>
      <c r="AN15" s="931"/>
      <c r="AO15" s="934"/>
      <c r="AP15" s="934"/>
      <c r="AQ15" s="934"/>
      <c r="AR15" s="931"/>
      <c r="AS15" s="1028"/>
      <c r="AT15" s="1024" t="s">
        <v>578</v>
      </c>
      <c r="AU15" s="1149"/>
      <c r="AV15" s="1151"/>
      <c r="AW15" s="1153"/>
      <c r="AX15" s="1028" t="s">
        <v>132</v>
      </c>
      <c r="AY15" s="1149"/>
      <c r="AZ15" s="1151"/>
      <c r="BA15" s="1153"/>
      <c r="BB15" s="1024" t="s">
        <v>579</v>
      </c>
      <c r="BC15" s="1219">
        <f>(AY15-AU15)*24</f>
        <v>0</v>
      </c>
      <c r="BD15" s="1227"/>
      <c r="BE15" s="949" t="s">
        <v>580</v>
      </c>
      <c r="BF15" s="1028"/>
      <c r="BJ15" s="1038"/>
      <c r="BK15" s="1038"/>
      <c r="BL15" s="1038"/>
    </row>
    <row r="16" spans="2:64" s="932" customFormat="1" ht="6.75" customHeight="1">
      <c r="C16" s="324"/>
      <c r="D16" s="324"/>
      <c r="E16" s="324"/>
      <c r="F16" s="324"/>
      <c r="G16" s="931"/>
      <c r="H16" s="931"/>
      <c r="I16" s="1024"/>
      <c r="J16" s="1028"/>
      <c r="K16" s="1029"/>
      <c r="L16" s="931"/>
      <c r="M16" s="931"/>
      <c r="N16" s="1028"/>
      <c r="O16" s="931"/>
      <c r="P16" s="931"/>
      <c r="Q16" s="1029"/>
      <c r="R16" s="931"/>
      <c r="S16" s="931"/>
      <c r="T16" s="931"/>
      <c r="U16" s="931"/>
      <c r="V16" s="931"/>
      <c r="W16" s="1024"/>
      <c r="X16" s="1028"/>
      <c r="Y16" s="1028"/>
      <c r="Z16" s="949"/>
      <c r="AA16" s="1028"/>
      <c r="AB16" s="1024"/>
      <c r="AC16" s="1028"/>
      <c r="AD16" s="1029"/>
      <c r="AE16" s="931"/>
      <c r="AG16" s="1135"/>
      <c r="AH16" s="1141"/>
      <c r="AJ16" s="1141"/>
      <c r="AQ16" s="1135"/>
      <c r="AR16" s="1135"/>
      <c r="AS16" s="1135"/>
      <c r="AT16" s="1135"/>
      <c r="AU16" s="1135"/>
      <c r="AX16" s="1157"/>
      <c r="AY16" s="1157"/>
      <c r="BB16" s="1135"/>
      <c r="BC16" s="1135"/>
      <c r="BD16" s="1135"/>
      <c r="BE16" s="1231"/>
      <c r="BJ16" s="1038"/>
      <c r="BK16" s="1038"/>
      <c r="BL16" s="1038"/>
    </row>
    <row r="17" spans="2:59" ht="8.4499999999999993" customHeight="1">
      <c r="C17" s="950"/>
      <c r="D17" s="950"/>
      <c r="E17" s="950"/>
      <c r="F17" s="950"/>
      <c r="G17" s="950"/>
      <c r="X17" s="950"/>
      <c r="AN17" s="950"/>
      <c r="BE17" s="1232"/>
      <c r="BF17" s="1232"/>
      <c r="BG17" s="1232"/>
    </row>
    <row r="18" spans="2:59" ht="20.25" customHeight="1">
      <c r="B18" s="935" t="s">
        <v>220</v>
      </c>
      <c r="C18" s="951" t="s">
        <v>582</v>
      </c>
      <c r="D18" s="971"/>
      <c r="E18" s="981"/>
      <c r="F18" s="981"/>
      <c r="G18" s="1002" t="s">
        <v>583</v>
      </c>
      <c r="H18" s="1014" t="s">
        <v>6</v>
      </c>
      <c r="I18" s="971"/>
      <c r="J18" s="971"/>
      <c r="K18" s="981"/>
      <c r="L18" s="1014" t="s">
        <v>584</v>
      </c>
      <c r="M18" s="971"/>
      <c r="N18" s="971"/>
      <c r="O18" s="1057"/>
      <c r="P18" s="1065"/>
      <c r="Q18" s="1074"/>
      <c r="R18" s="1082"/>
      <c r="S18" s="1098" t="s">
        <v>486</v>
      </c>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54"/>
      <c r="AX18" s="1158" t="str">
        <f>IF(BB4="４週","(11) 1～4週目の勤務時間数合計","(11) 1か月の勤務時間数   合計")</f>
        <v>(11) 1～4週目の勤務時間数合計</v>
      </c>
      <c r="AY18" s="1171"/>
      <c r="AZ18" s="1182" t="s">
        <v>364</v>
      </c>
      <c r="BA18" s="1191"/>
      <c r="BB18" s="1204" t="s">
        <v>585</v>
      </c>
      <c r="BC18" s="1009"/>
      <c r="BD18" s="1009"/>
      <c r="BE18" s="1009"/>
      <c r="BF18" s="1233"/>
    </row>
    <row r="19" spans="2:59" ht="20.25" customHeight="1">
      <c r="B19" s="936"/>
      <c r="C19" s="952"/>
      <c r="D19" s="972"/>
      <c r="E19" s="982"/>
      <c r="F19" s="982"/>
      <c r="G19" s="1003"/>
      <c r="H19" s="1015"/>
      <c r="I19" s="972"/>
      <c r="J19" s="972"/>
      <c r="K19" s="982"/>
      <c r="L19" s="1015"/>
      <c r="M19" s="972"/>
      <c r="N19" s="972"/>
      <c r="O19" s="1058"/>
      <c r="P19" s="1066"/>
      <c r="Q19" s="1075"/>
      <c r="R19" s="1083"/>
      <c r="S19" s="1099" t="s">
        <v>408</v>
      </c>
      <c r="T19" s="1112"/>
      <c r="U19" s="1112"/>
      <c r="V19" s="1112"/>
      <c r="W19" s="1112"/>
      <c r="X19" s="1112"/>
      <c r="Y19" s="1123"/>
      <c r="Z19" s="1099" t="s">
        <v>141</v>
      </c>
      <c r="AA19" s="1112"/>
      <c r="AB19" s="1112"/>
      <c r="AC19" s="1112"/>
      <c r="AD19" s="1112"/>
      <c r="AE19" s="1112"/>
      <c r="AF19" s="1123"/>
      <c r="AG19" s="1099" t="s">
        <v>548</v>
      </c>
      <c r="AH19" s="1112"/>
      <c r="AI19" s="1112"/>
      <c r="AJ19" s="1112"/>
      <c r="AK19" s="1112"/>
      <c r="AL19" s="1112"/>
      <c r="AM19" s="1123"/>
      <c r="AN19" s="1099" t="s">
        <v>391</v>
      </c>
      <c r="AO19" s="1112"/>
      <c r="AP19" s="1112"/>
      <c r="AQ19" s="1112"/>
      <c r="AR19" s="1112"/>
      <c r="AS19" s="1112"/>
      <c r="AT19" s="1123"/>
      <c r="AU19" s="1150" t="s">
        <v>587</v>
      </c>
      <c r="AV19" s="1152"/>
      <c r="AW19" s="1155"/>
      <c r="AX19" s="1159"/>
      <c r="AY19" s="1172"/>
      <c r="AZ19" s="1183"/>
      <c r="BA19" s="1192"/>
      <c r="BB19" s="947"/>
      <c r="BC19" s="968"/>
      <c r="BD19" s="968"/>
      <c r="BE19" s="968"/>
      <c r="BF19" s="1036"/>
    </row>
    <row r="20" spans="2:59" ht="20.25" customHeight="1">
      <c r="B20" s="936"/>
      <c r="C20" s="952"/>
      <c r="D20" s="972"/>
      <c r="E20" s="982"/>
      <c r="F20" s="982"/>
      <c r="G20" s="1003"/>
      <c r="H20" s="1015"/>
      <c r="I20" s="972"/>
      <c r="J20" s="972"/>
      <c r="K20" s="982"/>
      <c r="L20" s="1015"/>
      <c r="M20" s="972"/>
      <c r="N20" s="972"/>
      <c r="O20" s="1058"/>
      <c r="P20" s="1066"/>
      <c r="Q20" s="1075"/>
      <c r="R20" s="1083"/>
      <c r="S20" s="1100">
        <v>1</v>
      </c>
      <c r="T20" s="1113">
        <v>2</v>
      </c>
      <c r="U20" s="1113">
        <v>3</v>
      </c>
      <c r="V20" s="1113">
        <v>4</v>
      </c>
      <c r="W20" s="1113">
        <v>5</v>
      </c>
      <c r="X20" s="1113">
        <v>6</v>
      </c>
      <c r="Y20" s="1124">
        <v>7</v>
      </c>
      <c r="Z20" s="1100">
        <v>8</v>
      </c>
      <c r="AA20" s="1113">
        <v>9</v>
      </c>
      <c r="AB20" s="1113">
        <v>10</v>
      </c>
      <c r="AC20" s="1113">
        <v>11</v>
      </c>
      <c r="AD20" s="1113">
        <v>12</v>
      </c>
      <c r="AE20" s="1113">
        <v>13</v>
      </c>
      <c r="AF20" s="1124">
        <v>14</v>
      </c>
      <c r="AG20" s="349">
        <v>15</v>
      </c>
      <c r="AH20" s="1113">
        <v>16</v>
      </c>
      <c r="AI20" s="1113">
        <v>17</v>
      </c>
      <c r="AJ20" s="1113">
        <v>18</v>
      </c>
      <c r="AK20" s="1113">
        <v>19</v>
      </c>
      <c r="AL20" s="1113">
        <v>20</v>
      </c>
      <c r="AM20" s="1124">
        <v>21</v>
      </c>
      <c r="AN20" s="1100">
        <v>22</v>
      </c>
      <c r="AO20" s="1113">
        <v>23</v>
      </c>
      <c r="AP20" s="1113">
        <v>24</v>
      </c>
      <c r="AQ20" s="1113">
        <v>25</v>
      </c>
      <c r="AR20" s="1113">
        <v>26</v>
      </c>
      <c r="AS20" s="1113">
        <v>27</v>
      </c>
      <c r="AT20" s="1124">
        <v>28</v>
      </c>
      <c r="AU20" s="1100" t="str">
        <f>IF($BB$4="暦月",IF(DAY(DATE($AC$3,$AG$3,29))=29,29,""),"")</f>
        <v/>
      </c>
      <c r="AV20" s="1113" t="str">
        <f>IF($BB$4="暦月",IF(DAY(DATE($AC$3,$AG$3,30))=30,30,""),"")</f>
        <v/>
      </c>
      <c r="AW20" s="1124" t="str">
        <f>IF($BB$4="暦月",IF(DAY(DATE($AC$3,$AG$3,31))=31,31,""),"")</f>
        <v/>
      </c>
      <c r="AX20" s="1159"/>
      <c r="AY20" s="1172"/>
      <c r="AZ20" s="1183"/>
      <c r="BA20" s="1192"/>
      <c r="BB20" s="947"/>
      <c r="BC20" s="968"/>
      <c r="BD20" s="968"/>
      <c r="BE20" s="968"/>
      <c r="BF20" s="1036"/>
    </row>
    <row r="21" spans="2:59" ht="20.25" hidden="1" customHeight="1">
      <c r="B21" s="936"/>
      <c r="C21" s="952"/>
      <c r="D21" s="972"/>
      <c r="E21" s="982"/>
      <c r="F21" s="982"/>
      <c r="G21" s="1003"/>
      <c r="H21" s="1015"/>
      <c r="I21" s="972"/>
      <c r="J21" s="972"/>
      <c r="K21" s="982"/>
      <c r="L21" s="1015"/>
      <c r="M21" s="972"/>
      <c r="N21" s="972"/>
      <c r="O21" s="1058"/>
      <c r="P21" s="1066"/>
      <c r="Q21" s="1075"/>
      <c r="R21" s="1083"/>
      <c r="S21" s="1100">
        <f>WEEKDAY(DATE($AC$3,$AG$3,1))</f>
        <v>2</v>
      </c>
      <c r="T21" s="1113">
        <f>WEEKDAY(DATE($AC$3,$AG$3,2))</f>
        <v>3</v>
      </c>
      <c r="U21" s="1113">
        <f>WEEKDAY(DATE($AC$3,$AG$3,3))</f>
        <v>4</v>
      </c>
      <c r="V21" s="1113">
        <f>WEEKDAY(DATE($AC$3,$AG$3,4))</f>
        <v>5</v>
      </c>
      <c r="W21" s="1113">
        <f>WEEKDAY(DATE($AC$3,$AG$3,5))</f>
        <v>6</v>
      </c>
      <c r="X21" s="1113">
        <f>WEEKDAY(DATE($AC$3,$AG$3,6))</f>
        <v>7</v>
      </c>
      <c r="Y21" s="1124">
        <f>WEEKDAY(DATE($AC$3,$AG$3,7))</f>
        <v>1</v>
      </c>
      <c r="Z21" s="1100">
        <f>WEEKDAY(DATE($AC$3,$AG$3,8))</f>
        <v>2</v>
      </c>
      <c r="AA21" s="1113">
        <f>WEEKDAY(DATE($AC$3,$AG$3,9))</f>
        <v>3</v>
      </c>
      <c r="AB21" s="1113">
        <f>WEEKDAY(DATE($AC$3,$AG$3,10))</f>
        <v>4</v>
      </c>
      <c r="AC21" s="1113">
        <f>WEEKDAY(DATE($AC$3,$AG$3,11))</f>
        <v>5</v>
      </c>
      <c r="AD21" s="1113">
        <f>WEEKDAY(DATE($AC$3,$AG$3,12))</f>
        <v>6</v>
      </c>
      <c r="AE21" s="1113">
        <f>WEEKDAY(DATE($AC$3,$AG$3,13))</f>
        <v>7</v>
      </c>
      <c r="AF21" s="1124">
        <f>WEEKDAY(DATE($AC$3,$AG$3,14))</f>
        <v>1</v>
      </c>
      <c r="AG21" s="1100">
        <f>WEEKDAY(DATE($AC$3,$AG$3,15))</f>
        <v>2</v>
      </c>
      <c r="AH21" s="1113">
        <f>WEEKDAY(DATE($AC$3,$AG$3,16))</f>
        <v>3</v>
      </c>
      <c r="AI21" s="1113">
        <f>WEEKDAY(DATE($AC$3,$AG$3,17))</f>
        <v>4</v>
      </c>
      <c r="AJ21" s="1113">
        <f>WEEKDAY(DATE($AC$3,$AG$3,18))</f>
        <v>5</v>
      </c>
      <c r="AK21" s="1113">
        <f>WEEKDAY(DATE($AC$3,$AG$3,19))</f>
        <v>6</v>
      </c>
      <c r="AL21" s="1113">
        <f>WEEKDAY(DATE($AC$3,$AG$3,20))</f>
        <v>7</v>
      </c>
      <c r="AM21" s="1124">
        <f>WEEKDAY(DATE($AC$3,$AG$3,21))</f>
        <v>1</v>
      </c>
      <c r="AN21" s="1100">
        <f>WEEKDAY(DATE($AC$3,$AG$3,22))</f>
        <v>2</v>
      </c>
      <c r="AO21" s="1113">
        <f>WEEKDAY(DATE($AC$3,$AG$3,23))</f>
        <v>3</v>
      </c>
      <c r="AP21" s="1113">
        <f>WEEKDAY(DATE($AC$3,$AG$3,24))</f>
        <v>4</v>
      </c>
      <c r="AQ21" s="1113">
        <f>WEEKDAY(DATE($AC$3,$AG$3,25))</f>
        <v>5</v>
      </c>
      <c r="AR21" s="1113">
        <f>WEEKDAY(DATE($AC$3,$AG$3,26))</f>
        <v>6</v>
      </c>
      <c r="AS21" s="1113">
        <f>WEEKDAY(DATE($AC$3,$AG$3,27))</f>
        <v>7</v>
      </c>
      <c r="AT21" s="1124">
        <f>WEEKDAY(DATE($AC$3,$AG$3,28))</f>
        <v>1</v>
      </c>
      <c r="AU21" s="1100">
        <f>IF(AU20=29,WEEKDAY(DATE($AC$3,$AG$3,29)),0)</f>
        <v>0</v>
      </c>
      <c r="AV21" s="1113">
        <f>IF(AV20=30,WEEKDAY(DATE($AC$3,$AG$3,30)),0)</f>
        <v>0</v>
      </c>
      <c r="AW21" s="1124">
        <f>IF(AW20=31,WEEKDAY(DATE($AC$3,$AG$3,31)),0)</f>
        <v>0</v>
      </c>
      <c r="AX21" s="1159"/>
      <c r="AY21" s="1172"/>
      <c r="AZ21" s="1183"/>
      <c r="BA21" s="1192"/>
      <c r="BB21" s="947"/>
      <c r="BC21" s="968"/>
      <c r="BD21" s="968"/>
      <c r="BE21" s="968"/>
      <c r="BF21" s="1036"/>
    </row>
    <row r="22" spans="2:59" ht="22.5" customHeight="1">
      <c r="B22" s="937"/>
      <c r="C22" s="953"/>
      <c r="D22" s="973"/>
      <c r="E22" s="983"/>
      <c r="F22" s="983"/>
      <c r="G22" s="1004"/>
      <c r="H22" s="1016"/>
      <c r="I22" s="973"/>
      <c r="J22" s="973"/>
      <c r="K22" s="983"/>
      <c r="L22" s="1016"/>
      <c r="M22" s="973"/>
      <c r="N22" s="973"/>
      <c r="O22" s="1059"/>
      <c r="P22" s="1067"/>
      <c r="Q22" s="1076"/>
      <c r="R22" s="1084"/>
      <c r="S22" s="1101" t="str">
        <f t="shared" ref="S22:AT22" si="0">IF(S21=1,"日",IF(S21=2,"月",IF(S21=3,"火",IF(S21=4,"水",IF(S21=5,"木",IF(S21=6,"金","土"))))))</f>
        <v>月</v>
      </c>
      <c r="T22" s="1114" t="str">
        <f t="shared" si="0"/>
        <v>火</v>
      </c>
      <c r="U22" s="1114" t="str">
        <f t="shared" si="0"/>
        <v>水</v>
      </c>
      <c r="V22" s="1114" t="str">
        <f t="shared" si="0"/>
        <v>木</v>
      </c>
      <c r="W22" s="1114" t="str">
        <f t="shared" si="0"/>
        <v>金</v>
      </c>
      <c r="X22" s="1114" t="str">
        <f t="shared" si="0"/>
        <v>土</v>
      </c>
      <c r="Y22" s="1125" t="str">
        <f t="shared" si="0"/>
        <v>日</v>
      </c>
      <c r="Z22" s="1101" t="str">
        <f t="shared" si="0"/>
        <v>月</v>
      </c>
      <c r="AA22" s="1114" t="str">
        <f t="shared" si="0"/>
        <v>火</v>
      </c>
      <c r="AB22" s="1114" t="str">
        <f t="shared" si="0"/>
        <v>水</v>
      </c>
      <c r="AC22" s="1114" t="str">
        <f t="shared" si="0"/>
        <v>木</v>
      </c>
      <c r="AD22" s="1114" t="str">
        <f t="shared" si="0"/>
        <v>金</v>
      </c>
      <c r="AE22" s="1114" t="str">
        <f t="shared" si="0"/>
        <v>土</v>
      </c>
      <c r="AF22" s="1125" t="str">
        <f t="shared" si="0"/>
        <v>日</v>
      </c>
      <c r="AG22" s="1101" t="str">
        <f t="shared" si="0"/>
        <v>月</v>
      </c>
      <c r="AH22" s="1114" t="str">
        <f t="shared" si="0"/>
        <v>火</v>
      </c>
      <c r="AI22" s="1114" t="str">
        <f t="shared" si="0"/>
        <v>水</v>
      </c>
      <c r="AJ22" s="1114" t="str">
        <f t="shared" si="0"/>
        <v>木</v>
      </c>
      <c r="AK22" s="1114" t="str">
        <f t="shared" si="0"/>
        <v>金</v>
      </c>
      <c r="AL22" s="1114" t="str">
        <f t="shared" si="0"/>
        <v>土</v>
      </c>
      <c r="AM22" s="1125" t="str">
        <f t="shared" si="0"/>
        <v>日</v>
      </c>
      <c r="AN22" s="1101" t="str">
        <f t="shared" si="0"/>
        <v>月</v>
      </c>
      <c r="AO22" s="1114" t="str">
        <f t="shared" si="0"/>
        <v>火</v>
      </c>
      <c r="AP22" s="1114" t="str">
        <f t="shared" si="0"/>
        <v>水</v>
      </c>
      <c r="AQ22" s="1114" t="str">
        <f t="shared" si="0"/>
        <v>木</v>
      </c>
      <c r="AR22" s="1114" t="str">
        <f t="shared" si="0"/>
        <v>金</v>
      </c>
      <c r="AS22" s="1114" t="str">
        <f t="shared" si="0"/>
        <v>土</v>
      </c>
      <c r="AT22" s="1125" t="str">
        <f t="shared" si="0"/>
        <v>日</v>
      </c>
      <c r="AU22" s="1114" t="str">
        <f>IF(AU21=1,"日",IF(AU21=2,"月",IF(AU21=3,"火",IF(AU21=4,"水",IF(AU21=5,"木",IF(AU21=6,"金",IF(AU21=0,"","土")))))))</f>
        <v/>
      </c>
      <c r="AV22" s="1114" t="str">
        <f>IF(AV21=1,"日",IF(AV21=2,"月",IF(AV21=3,"火",IF(AV21=4,"水",IF(AV21=5,"木",IF(AV21=6,"金",IF(AV21=0,"","土")))))))</f>
        <v/>
      </c>
      <c r="AW22" s="1114" t="str">
        <f>IF(AW21=1,"日",IF(AW21=2,"月",IF(AW21=3,"火",IF(AW21=4,"水",IF(AW21=5,"木",IF(AW21=6,"金",IF(AW21=0,"","土")))))))</f>
        <v/>
      </c>
      <c r="AX22" s="1160"/>
      <c r="AY22" s="1173"/>
      <c r="AZ22" s="1184"/>
      <c r="BA22" s="1193"/>
      <c r="BB22" s="948"/>
      <c r="BC22" s="967"/>
      <c r="BD22" s="967"/>
      <c r="BE22" s="967"/>
      <c r="BF22" s="1037"/>
    </row>
    <row r="23" spans="2:59" ht="20.25" customHeight="1">
      <c r="B23" s="938">
        <v>1</v>
      </c>
      <c r="C23" s="954"/>
      <c r="D23" s="974"/>
      <c r="E23" s="984"/>
      <c r="F23" s="992"/>
      <c r="G23" s="1005"/>
      <c r="H23" s="1017"/>
      <c r="I23" s="1025"/>
      <c r="J23" s="1025"/>
      <c r="K23" s="1030"/>
      <c r="L23" s="1039"/>
      <c r="M23" s="1048"/>
      <c r="N23" s="1048"/>
      <c r="O23" s="1060"/>
      <c r="P23" s="1068" t="s">
        <v>589</v>
      </c>
      <c r="Q23" s="1077"/>
      <c r="R23" s="1085"/>
      <c r="S23" s="1102"/>
      <c r="T23" s="1115"/>
      <c r="U23" s="1115"/>
      <c r="V23" s="1115"/>
      <c r="W23" s="1115"/>
      <c r="X23" s="1115"/>
      <c r="Y23" s="1126"/>
      <c r="Z23" s="1102"/>
      <c r="AA23" s="1115"/>
      <c r="AB23" s="1115"/>
      <c r="AC23" s="1115"/>
      <c r="AD23" s="1115"/>
      <c r="AE23" s="1115"/>
      <c r="AF23" s="1126"/>
      <c r="AG23" s="1102"/>
      <c r="AH23" s="1115"/>
      <c r="AI23" s="1115"/>
      <c r="AJ23" s="1115"/>
      <c r="AK23" s="1115"/>
      <c r="AL23" s="1115"/>
      <c r="AM23" s="1126"/>
      <c r="AN23" s="1102"/>
      <c r="AO23" s="1115"/>
      <c r="AP23" s="1115"/>
      <c r="AQ23" s="1115"/>
      <c r="AR23" s="1115"/>
      <c r="AS23" s="1115"/>
      <c r="AT23" s="1126"/>
      <c r="AU23" s="1102"/>
      <c r="AV23" s="1115"/>
      <c r="AW23" s="1115"/>
      <c r="AX23" s="1161"/>
      <c r="AY23" s="1174"/>
      <c r="AZ23" s="1185"/>
      <c r="BA23" s="1194"/>
      <c r="BB23" s="1205"/>
      <c r="BC23" s="1220"/>
      <c r="BD23" s="1220"/>
      <c r="BE23" s="1220"/>
      <c r="BF23" s="1234"/>
    </row>
    <row r="24" spans="2:59" ht="20.25" customHeight="1">
      <c r="B24" s="939"/>
      <c r="C24" s="955"/>
      <c r="D24" s="975"/>
      <c r="E24" s="985"/>
      <c r="F24" s="993"/>
      <c r="G24" s="1006"/>
      <c r="H24" s="1018"/>
      <c r="I24" s="1026"/>
      <c r="J24" s="1026"/>
      <c r="K24" s="1031"/>
      <c r="L24" s="1040"/>
      <c r="M24" s="1049"/>
      <c r="N24" s="1049"/>
      <c r="O24" s="1061"/>
      <c r="P24" s="1069" t="s">
        <v>590</v>
      </c>
      <c r="Q24" s="1078"/>
      <c r="R24" s="1086"/>
      <c r="S24" s="1103" t="str">
        <f>IF(S23="","",VLOOKUP(S23,'標準様式１シフト記号表（勤務時間帯）'!$C$7:$K$36,9,FALSE))</f>
        <v/>
      </c>
      <c r="T24" s="1116" t="str">
        <f>IF(T23="","",VLOOKUP(T23,'標準様式１シフト記号表（勤務時間帯）'!$C$7:$K$36,9,FALSE))</f>
        <v/>
      </c>
      <c r="U24" s="1116" t="str">
        <f>IF(U23="","",VLOOKUP(U23,'標準様式１シフト記号表（勤務時間帯）'!$C$7:$K$36,9,FALSE))</f>
        <v/>
      </c>
      <c r="V24" s="1116" t="str">
        <f>IF(V23="","",VLOOKUP(V23,'標準様式１シフト記号表（勤務時間帯）'!$C$7:$K$36,9,FALSE))</f>
        <v/>
      </c>
      <c r="W24" s="1116" t="str">
        <f>IF(W23="","",VLOOKUP(W23,'標準様式１シフト記号表（勤務時間帯）'!$C$7:$K$36,9,FALSE))</f>
        <v/>
      </c>
      <c r="X24" s="1116" t="str">
        <f>IF(X23="","",VLOOKUP(X23,'標準様式１シフト記号表（勤務時間帯）'!$C$7:$K$36,9,FALSE))</f>
        <v/>
      </c>
      <c r="Y24" s="1127" t="str">
        <f>IF(Y23="","",VLOOKUP(Y23,'標準様式１シフト記号表（勤務時間帯）'!$C$7:$K$36,9,FALSE))</f>
        <v/>
      </c>
      <c r="Z24" s="1103" t="str">
        <f>IF(Z23="","",VLOOKUP(Z23,'標準様式１シフト記号表（勤務時間帯）'!$C$7:$K$36,9,FALSE))</f>
        <v/>
      </c>
      <c r="AA24" s="1116" t="str">
        <f>IF(AA23="","",VLOOKUP(AA23,'標準様式１シフト記号表（勤務時間帯）'!$C$7:$K$36,9,FALSE))</f>
        <v/>
      </c>
      <c r="AB24" s="1116" t="str">
        <f>IF(AB23="","",VLOOKUP(AB23,'標準様式１シフト記号表（勤務時間帯）'!$C$7:$K$36,9,FALSE))</f>
        <v/>
      </c>
      <c r="AC24" s="1116" t="str">
        <f>IF(AC23="","",VLOOKUP(AC23,'標準様式１シフト記号表（勤務時間帯）'!$C$7:$K$36,9,FALSE))</f>
        <v/>
      </c>
      <c r="AD24" s="1116" t="str">
        <f>IF(AD23="","",VLOOKUP(AD23,'標準様式１シフト記号表（勤務時間帯）'!$C$7:$K$36,9,FALSE))</f>
        <v/>
      </c>
      <c r="AE24" s="1116" t="str">
        <f>IF(AE23="","",VLOOKUP(AE23,'標準様式１シフト記号表（勤務時間帯）'!$C$7:$K$36,9,FALSE))</f>
        <v/>
      </c>
      <c r="AF24" s="1127" t="str">
        <f>IF(AF23="","",VLOOKUP(AF23,'標準様式１シフト記号表（勤務時間帯）'!$C$7:$K$36,9,FALSE))</f>
        <v/>
      </c>
      <c r="AG24" s="1103" t="str">
        <f>IF(AG23="","",VLOOKUP(AG23,'標準様式１シフト記号表（勤務時間帯）'!$C$7:$K$36,9,FALSE))</f>
        <v/>
      </c>
      <c r="AH24" s="1116" t="str">
        <f>IF(AH23="","",VLOOKUP(AH23,'標準様式１シフト記号表（勤務時間帯）'!$C$7:$K$36,9,FALSE))</f>
        <v/>
      </c>
      <c r="AI24" s="1116" t="str">
        <f>IF(AI23="","",VLOOKUP(AI23,'標準様式１シフト記号表（勤務時間帯）'!$C$7:$K$36,9,FALSE))</f>
        <v/>
      </c>
      <c r="AJ24" s="1116" t="str">
        <f>IF(AJ23="","",VLOOKUP(AJ23,'標準様式１シフト記号表（勤務時間帯）'!$C$7:$K$36,9,FALSE))</f>
        <v/>
      </c>
      <c r="AK24" s="1116" t="str">
        <f>IF(AK23="","",VLOOKUP(AK23,'標準様式１シフト記号表（勤務時間帯）'!$C$7:$K$36,9,FALSE))</f>
        <v/>
      </c>
      <c r="AL24" s="1116" t="str">
        <f>IF(AL23="","",VLOOKUP(AL23,'標準様式１シフト記号表（勤務時間帯）'!$C$7:$K$36,9,FALSE))</f>
        <v/>
      </c>
      <c r="AM24" s="1127" t="str">
        <f>IF(AM23="","",VLOOKUP(AM23,'標準様式１シフト記号表（勤務時間帯）'!$C$7:$K$36,9,FALSE))</f>
        <v/>
      </c>
      <c r="AN24" s="1103" t="str">
        <f>IF(AN23="","",VLOOKUP(AN23,'標準様式１シフト記号表（勤務時間帯）'!$C$7:$K$36,9,FALSE))</f>
        <v/>
      </c>
      <c r="AO24" s="1116" t="str">
        <f>IF(AO23="","",VLOOKUP(AO23,'標準様式１シフト記号表（勤務時間帯）'!$C$7:$K$36,9,FALSE))</f>
        <v/>
      </c>
      <c r="AP24" s="1116" t="str">
        <f>IF(AP23="","",VLOOKUP(AP23,'標準様式１シフト記号表（勤務時間帯）'!$C$7:$K$36,9,FALSE))</f>
        <v/>
      </c>
      <c r="AQ24" s="1116" t="str">
        <f>IF(AQ23="","",VLOOKUP(AQ23,'標準様式１シフト記号表（勤務時間帯）'!$C$7:$K$36,9,FALSE))</f>
        <v/>
      </c>
      <c r="AR24" s="1116" t="str">
        <f>IF(AR23="","",VLOOKUP(AR23,'標準様式１シフト記号表（勤務時間帯）'!$C$7:$K$36,9,FALSE))</f>
        <v/>
      </c>
      <c r="AS24" s="1116" t="str">
        <f>IF(AS23="","",VLOOKUP(AS23,'標準様式１シフト記号表（勤務時間帯）'!$C$7:$K$36,9,FALSE))</f>
        <v/>
      </c>
      <c r="AT24" s="1127" t="str">
        <f>IF(AT23="","",VLOOKUP(AT23,'標準様式１シフト記号表（勤務時間帯）'!$C$7:$K$36,9,FALSE))</f>
        <v/>
      </c>
      <c r="AU24" s="1103" t="str">
        <f>IF(AU23="","",VLOOKUP(AU23,'標準様式１シフト記号表（勤務時間帯）'!$C$7:$K$36,9,FALSE))</f>
        <v/>
      </c>
      <c r="AV24" s="1116" t="str">
        <f>IF(AV23="","",VLOOKUP(AV23,'標準様式１シフト記号表（勤務時間帯）'!$C$7:$K$36,9,FALSE))</f>
        <v/>
      </c>
      <c r="AW24" s="1116" t="str">
        <f>IF(AW23="","",VLOOKUP(AW23,'標準様式１シフト記号表（勤務時間帯）'!$C$7:$K$36,9,FALSE))</f>
        <v/>
      </c>
      <c r="AX24" s="1162">
        <f>IF($BB$4="４週",SUM(S24:AT24),IF($BB$4="暦月",SUM(S24:AW24),""))</f>
        <v>0</v>
      </c>
      <c r="AY24" s="1175"/>
      <c r="AZ24" s="1186">
        <f>IF($BB$4="４週",AX24/4,IF($BB$4="暦月",'標準様式１（1枚版）'!AX24/('標準様式１（1枚版）'!$BB$9/7),""))</f>
        <v>0</v>
      </c>
      <c r="BA24" s="1195"/>
      <c r="BB24" s="1206"/>
      <c r="BC24" s="1221"/>
      <c r="BD24" s="1221"/>
      <c r="BE24" s="1221"/>
      <c r="BF24" s="1235"/>
    </row>
    <row r="25" spans="2:59" ht="20.25" customHeight="1">
      <c r="B25" s="939"/>
      <c r="C25" s="956"/>
      <c r="D25" s="976"/>
      <c r="E25" s="986"/>
      <c r="F25" s="994">
        <f>C23</f>
        <v>0</v>
      </c>
      <c r="G25" s="1006"/>
      <c r="H25" s="1018"/>
      <c r="I25" s="1026"/>
      <c r="J25" s="1026"/>
      <c r="K25" s="1031"/>
      <c r="L25" s="1040"/>
      <c r="M25" s="1049"/>
      <c r="N25" s="1049"/>
      <c r="O25" s="1061"/>
      <c r="P25" s="1070" t="s">
        <v>316</v>
      </c>
      <c r="Q25" s="1079"/>
      <c r="R25" s="1087"/>
      <c r="S25" s="1104" t="str">
        <f>IF(S23="","",VLOOKUP(S23,'標準様式１シフト記号表（勤務時間帯）'!$C$7:$U$36,19,FALSE))</f>
        <v/>
      </c>
      <c r="T25" s="1117" t="str">
        <f>IF(T23="","",VLOOKUP(T23,'標準様式１シフト記号表（勤務時間帯）'!$C$7:$U$36,19,FALSE))</f>
        <v/>
      </c>
      <c r="U25" s="1117" t="str">
        <f>IF(U23="","",VLOOKUP(U23,'標準様式１シフト記号表（勤務時間帯）'!$C$7:$U$36,19,FALSE))</f>
        <v/>
      </c>
      <c r="V25" s="1117" t="str">
        <f>IF(V23="","",VLOOKUP(V23,'標準様式１シフト記号表（勤務時間帯）'!$C$7:$U$36,19,FALSE))</f>
        <v/>
      </c>
      <c r="W25" s="1117" t="str">
        <f>IF(W23="","",VLOOKUP(W23,'標準様式１シフト記号表（勤務時間帯）'!$C$7:$U$36,19,FALSE))</f>
        <v/>
      </c>
      <c r="X25" s="1117" t="str">
        <f>IF(X23="","",VLOOKUP(X23,'標準様式１シフト記号表（勤務時間帯）'!$C$7:$U$36,19,FALSE))</f>
        <v/>
      </c>
      <c r="Y25" s="1128" t="str">
        <f>IF(Y23="","",VLOOKUP(Y23,'標準様式１シフト記号表（勤務時間帯）'!$C$7:$U$36,19,FALSE))</f>
        <v/>
      </c>
      <c r="Z25" s="1104" t="str">
        <f>IF(Z23="","",VLOOKUP(Z23,'標準様式１シフト記号表（勤務時間帯）'!$C$7:$U$36,19,FALSE))</f>
        <v/>
      </c>
      <c r="AA25" s="1117" t="str">
        <f>IF(AA23="","",VLOOKUP(AA23,'標準様式１シフト記号表（勤務時間帯）'!$C$7:$U$36,19,FALSE))</f>
        <v/>
      </c>
      <c r="AB25" s="1117" t="str">
        <f>IF(AB23="","",VLOOKUP(AB23,'標準様式１シフト記号表（勤務時間帯）'!$C$7:$U$36,19,FALSE))</f>
        <v/>
      </c>
      <c r="AC25" s="1117" t="str">
        <f>IF(AC23="","",VLOOKUP(AC23,'標準様式１シフト記号表（勤務時間帯）'!$C$7:$U$36,19,FALSE))</f>
        <v/>
      </c>
      <c r="AD25" s="1117" t="str">
        <f>IF(AD23="","",VLOOKUP(AD23,'標準様式１シフト記号表（勤務時間帯）'!$C$7:$U$36,19,FALSE))</f>
        <v/>
      </c>
      <c r="AE25" s="1117" t="str">
        <f>IF(AE23="","",VLOOKUP(AE23,'標準様式１シフト記号表（勤務時間帯）'!$C$7:$U$36,19,FALSE))</f>
        <v/>
      </c>
      <c r="AF25" s="1128" t="str">
        <f>IF(AF23="","",VLOOKUP(AF23,'標準様式１シフト記号表（勤務時間帯）'!$C$7:$U$36,19,FALSE))</f>
        <v/>
      </c>
      <c r="AG25" s="1104" t="str">
        <f>IF(AG23="","",VLOOKUP(AG23,'標準様式１シフト記号表（勤務時間帯）'!$C$7:$U$36,19,FALSE))</f>
        <v/>
      </c>
      <c r="AH25" s="1117" t="str">
        <f>IF(AH23="","",VLOOKUP(AH23,'標準様式１シフト記号表（勤務時間帯）'!$C$7:$U$36,19,FALSE))</f>
        <v/>
      </c>
      <c r="AI25" s="1117" t="str">
        <f>IF(AI23="","",VLOOKUP(AI23,'標準様式１シフト記号表（勤務時間帯）'!$C$7:$U$36,19,FALSE))</f>
        <v/>
      </c>
      <c r="AJ25" s="1117" t="str">
        <f>IF(AJ23="","",VLOOKUP(AJ23,'標準様式１シフト記号表（勤務時間帯）'!$C$7:$U$36,19,FALSE))</f>
        <v/>
      </c>
      <c r="AK25" s="1117" t="str">
        <f>IF(AK23="","",VLOOKUP(AK23,'標準様式１シフト記号表（勤務時間帯）'!$C$7:$U$36,19,FALSE))</f>
        <v/>
      </c>
      <c r="AL25" s="1117" t="str">
        <f>IF(AL23="","",VLOOKUP(AL23,'標準様式１シフト記号表（勤務時間帯）'!$C$7:$U$36,19,FALSE))</f>
        <v/>
      </c>
      <c r="AM25" s="1128" t="str">
        <f>IF(AM23="","",VLOOKUP(AM23,'標準様式１シフト記号表（勤務時間帯）'!$C$7:$U$36,19,FALSE))</f>
        <v/>
      </c>
      <c r="AN25" s="1104" t="str">
        <f>IF(AN23="","",VLOOKUP(AN23,'標準様式１シフト記号表（勤務時間帯）'!$C$7:$U$36,19,FALSE))</f>
        <v/>
      </c>
      <c r="AO25" s="1117" t="str">
        <f>IF(AO23="","",VLOOKUP(AO23,'標準様式１シフト記号表（勤務時間帯）'!$C$7:$U$36,19,FALSE))</f>
        <v/>
      </c>
      <c r="AP25" s="1117" t="str">
        <f>IF(AP23="","",VLOOKUP(AP23,'標準様式１シフト記号表（勤務時間帯）'!$C$7:$U$36,19,FALSE))</f>
        <v/>
      </c>
      <c r="AQ25" s="1117" t="str">
        <f>IF(AQ23="","",VLOOKUP(AQ23,'標準様式１シフト記号表（勤務時間帯）'!$C$7:$U$36,19,FALSE))</f>
        <v/>
      </c>
      <c r="AR25" s="1117" t="str">
        <f>IF(AR23="","",VLOOKUP(AR23,'標準様式１シフト記号表（勤務時間帯）'!$C$7:$U$36,19,FALSE))</f>
        <v/>
      </c>
      <c r="AS25" s="1117" t="str">
        <f>IF(AS23="","",VLOOKUP(AS23,'標準様式１シフト記号表（勤務時間帯）'!$C$7:$U$36,19,FALSE))</f>
        <v/>
      </c>
      <c r="AT25" s="1128" t="str">
        <f>IF(AT23="","",VLOOKUP(AT23,'標準様式１シフト記号表（勤務時間帯）'!$C$7:$U$36,19,FALSE))</f>
        <v/>
      </c>
      <c r="AU25" s="1104" t="str">
        <f>IF(AU23="","",VLOOKUP(AU23,'標準様式１シフト記号表（勤務時間帯）'!$C$7:$U$36,19,FALSE))</f>
        <v/>
      </c>
      <c r="AV25" s="1117" t="str">
        <f>IF(AV23="","",VLOOKUP(AV23,'標準様式１シフト記号表（勤務時間帯）'!$C$7:$U$36,19,FALSE))</f>
        <v/>
      </c>
      <c r="AW25" s="1117" t="str">
        <f>IF(AW23="","",VLOOKUP(AW23,'標準様式１シフト記号表（勤務時間帯）'!$C$7:$U$36,19,FALSE))</f>
        <v/>
      </c>
      <c r="AX25" s="1163">
        <f>IF($BB$4="４週",SUM(S25:AT25),IF($BB$4="暦月",SUM(S25:AW25),""))</f>
        <v>0</v>
      </c>
      <c r="AY25" s="1176"/>
      <c r="AZ25" s="1187">
        <f>IF($BB$4="４週",AX25/4,IF($BB$4="暦月",'標準様式１（1枚版）'!AX25/('標準様式１（1枚版）'!$BB$9/7),""))</f>
        <v>0</v>
      </c>
      <c r="BA25" s="1196"/>
      <c r="BB25" s="1207"/>
      <c r="BC25" s="1222"/>
      <c r="BD25" s="1222"/>
      <c r="BE25" s="1222"/>
      <c r="BF25" s="1236"/>
    </row>
    <row r="26" spans="2:59" ht="20.25" customHeight="1">
      <c r="B26" s="939">
        <f>B23+1</f>
        <v>2</v>
      </c>
      <c r="C26" s="957"/>
      <c r="D26" s="977"/>
      <c r="E26" s="987"/>
      <c r="F26" s="995"/>
      <c r="G26" s="995"/>
      <c r="H26" s="1019"/>
      <c r="I26" s="1026"/>
      <c r="J26" s="1026"/>
      <c r="K26" s="1031"/>
      <c r="L26" s="1041"/>
      <c r="M26" s="1050"/>
      <c r="N26" s="1050"/>
      <c r="O26" s="1062"/>
      <c r="P26" s="1071" t="s">
        <v>589</v>
      </c>
      <c r="Q26" s="1080"/>
      <c r="R26" s="1088"/>
      <c r="S26" s="1102"/>
      <c r="T26" s="1115"/>
      <c r="U26" s="1115"/>
      <c r="V26" s="1115"/>
      <c r="W26" s="1115"/>
      <c r="X26" s="1115"/>
      <c r="Y26" s="1126"/>
      <c r="Z26" s="1102"/>
      <c r="AA26" s="1115"/>
      <c r="AB26" s="1115"/>
      <c r="AC26" s="1115"/>
      <c r="AD26" s="1115"/>
      <c r="AE26" s="1115"/>
      <c r="AF26" s="1126"/>
      <c r="AG26" s="1102"/>
      <c r="AH26" s="1115"/>
      <c r="AI26" s="1115"/>
      <c r="AJ26" s="1115"/>
      <c r="AK26" s="1115"/>
      <c r="AL26" s="1115"/>
      <c r="AM26" s="1126"/>
      <c r="AN26" s="1102"/>
      <c r="AO26" s="1115"/>
      <c r="AP26" s="1115"/>
      <c r="AQ26" s="1115"/>
      <c r="AR26" s="1115"/>
      <c r="AS26" s="1115"/>
      <c r="AT26" s="1126"/>
      <c r="AU26" s="1102"/>
      <c r="AV26" s="1115"/>
      <c r="AW26" s="1115"/>
      <c r="AX26" s="1164"/>
      <c r="AY26" s="1177"/>
      <c r="AZ26" s="1188"/>
      <c r="BA26" s="1197"/>
      <c r="BB26" s="1208"/>
      <c r="BC26" s="1223"/>
      <c r="BD26" s="1223"/>
      <c r="BE26" s="1223"/>
      <c r="BF26" s="1237"/>
    </row>
    <row r="27" spans="2:59" ht="20.25" customHeight="1">
      <c r="B27" s="939"/>
      <c r="C27" s="955"/>
      <c r="D27" s="975"/>
      <c r="E27" s="985"/>
      <c r="F27" s="993"/>
      <c r="G27" s="1006"/>
      <c r="H27" s="1018"/>
      <c r="I27" s="1026"/>
      <c r="J27" s="1026"/>
      <c r="K27" s="1031"/>
      <c r="L27" s="1040"/>
      <c r="M27" s="1049"/>
      <c r="N27" s="1049"/>
      <c r="O27" s="1061"/>
      <c r="P27" s="1069" t="s">
        <v>590</v>
      </c>
      <c r="Q27" s="1078"/>
      <c r="R27" s="1086"/>
      <c r="S27" s="1103" t="str">
        <f>IF(S26="","",VLOOKUP(S26,'標準様式１シフト記号表（勤務時間帯）'!$C$7:$K$36,9,FALSE))</f>
        <v/>
      </c>
      <c r="T27" s="1116" t="str">
        <f>IF(T26="","",VLOOKUP(T26,'標準様式１シフト記号表（勤務時間帯）'!$C$7:$K$36,9,FALSE))</f>
        <v/>
      </c>
      <c r="U27" s="1116" t="str">
        <f>IF(U26="","",VLOOKUP(U26,'標準様式１シフト記号表（勤務時間帯）'!$C$7:$K$36,9,FALSE))</f>
        <v/>
      </c>
      <c r="V27" s="1116" t="str">
        <f>IF(V26="","",VLOOKUP(V26,'標準様式１シフト記号表（勤務時間帯）'!$C$7:$K$36,9,FALSE))</f>
        <v/>
      </c>
      <c r="W27" s="1116" t="str">
        <f>IF(W26="","",VLOOKUP(W26,'標準様式１シフト記号表（勤務時間帯）'!$C$7:$K$36,9,FALSE))</f>
        <v/>
      </c>
      <c r="X27" s="1116" t="str">
        <f>IF(X26="","",VLOOKUP(X26,'標準様式１シフト記号表（勤務時間帯）'!$C$7:$K$36,9,FALSE))</f>
        <v/>
      </c>
      <c r="Y27" s="1127" t="str">
        <f>IF(Y26="","",VLOOKUP(Y26,'標準様式１シフト記号表（勤務時間帯）'!$C$7:$K$36,9,FALSE))</f>
        <v/>
      </c>
      <c r="Z27" s="1103" t="str">
        <f>IF(Z26="","",VLOOKUP(Z26,'標準様式１シフト記号表（勤務時間帯）'!$C$7:$K$36,9,FALSE))</f>
        <v/>
      </c>
      <c r="AA27" s="1116" t="str">
        <f>IF(AA26="","",VLOOKUP(AA26,'標準様式１シフト記号表（勤務時間帯）'!$C$7:$K$36,9,FALSE))</f>
        <v/>
      </c>
      <c r="AB27" s="1116" t="str">
        <f>IF(AB26="","",VLOOKUP(AB26,'標準様式１シフト記号表（勤務時間帯）'!$C$7:$K$36,9,FALSE))</f>
        <v/>
      </c>
      <c r="AC27" s="1116" t="str">
        <f>IF(AC26="","",VLOOKUP(AC26,'標準様式１シフト記号表（勤務時間帯）'!$C$7:$K$36,9,FALSE))</f>
        <v/>
      </c>
      <c r="AD27" s="1116" t="str">
        <f>IF(AD26="","",VLOOKUP(AD26,'標準様式１シフト記号表（勤務時間帯）'!$C$7:$K$36,9,FALSE))</f>
        <v/>
      </c>
      <c r="AE27" s="1116" t="str">
        <f>IF(AE26="","",VLOOKUP(AE26,'標準様式１シフト記号表（勤務時間帯）'!$C$7:$K$36,9,FALSE))</f>
        <v/>
      </c>
      <c r="AF27" s="1127" t="str">
        <f>IF(AF26="","",VLOOKUP(AF26,'標準様式１シフト記号表（勤務時間帯）'!$C$7:$K$36,9,FALSE))</f>
        <v/>
      </c>
      <c r="AG27" s="1103" t="str">
        <f>IF(AG26="","",VLOOKUP(AG26,'標準様式１シフト記号表（勤務時間帯）'!$C$7:$K$36,9,FALSE))</f>
        <v/>
      </c>
      <c r="AH27" s="1116" t="str">
        <f>IF(AH26="","",VLOOKUP(AH26,'標準様式１シフト記号表（勤務時間帯）'!$C$7:$K$36,9,FALSE))</f>
        <v/>
      </c>
      <c r="AI27" s="1116" t="str">
        <f>IF(AI26="","",VLOOKUP(AI26,'標準様式１シフト記号表（勤務時間帯）'!$C$7:$K$36,9,FALSE))</f>
        <v/>
      </c>
      <c r="AJ27" s="1116" t="str">
        <f>IF(AJ26="","",VLOOKUP(AJ26,'標準様式１シフト記号表（勤務時間帯）'!$C$7:$K$36,9,FALSE))</f>
        <v/>
      </c>
      <c r="AK27" s="1116" t="str">
        <f>IF(AK26="","",VLOOKUP(AK26,'標準様式１シフト記号表（勤務時間帯）'!$C$7:$K$36,9,FALSE))</f>
        <v/>
      </c>
      <c r="AL27" s="1116" t="str">
        <f>IF(AL26="","",VLOOKUP(AL26,'標準様式１シフト記号表（勤務時間帯）'!$C$7:$K$36,9,FALSE))</f>
        <v/>
      </c>
      <c r="AM27" s="1127" t="str">
        <f>IF(AM26="","",VLOOKUP(AM26,'標準様式１シフト記号表（勤務時間帯）'!$C$7:$K$36,9,FALSE))</f>
        <v/>
      </c>
      <c r="AN27" s="1103" t="str">
        <f>IF(AN26="","",VLOOKUP(AN26,'標準様式１シフト記号表（勤務時間帯）'!$C$7:$K$36,9,FALSE))</f>
        <v/>
      </c>
      <c r="AO27" s="1116" t="str">
        <f>IF(AO26="","",VLOOKUP(AO26,'標準様式１シフト記号表（勤務時間帯）'!$C$7:$K$36,9,FALSE))</f>
        <v/>
      </c>
      <c r="AP27" s="1116" t="str">
        <f>IF(AP26="","",VLOOKUP(AP26,'標準様式１シフト記号表（勤務時間帯）'!$C$7:$K$36,9,FALSE))</f>
        <v/>
      </c>
      <c r="AQ27" s="1116" t="str">
        <f>IF(AQ26="","",VLOOKUP(AQ26,'標準様式１シフト記号表（勤務時間帯）'!$C$7:$K$36,9,FALSE))</f>
        <v/>
      </c>
      <c r="AR27" s="1116" t="str">
        <f>IF(AR26="","",VLOOKUP(AR26,'標準様式１シフト記号表（勤務時間帯）'!$C$7:$K$36,9,FALSE))</f>
        <v/>
      </c>
      <c r="AS27" s="1116" t="str">
        <f>IF(AS26="","",VLOOKUP(AS26,'標準様式１シフト記号表（勤務時間帯）'!$C$7:$K$36,9,FALSE))</f>
        <v/>
      </c>
      <c r="AT27" s="1127" t="str">
        <f>IF(AT26="","",VLOOKUP(AT26,'標準様式１シフト記号表（勤務時間帯）'!$C$7:$K$36,9,FALSE))</f>
        <v/>
      </c>
      <c r="AU27" s="1103" t="str">
        <f>IF(AU26="","",VLOOKUP(AU26,'標準様式１シフト記号表（勤務時間帯）'!$C$7:$K$36,9,FALSE))</f>
        <v/>
      </c>
      <c r="AV27" s="1116" t="str">
        <f>IF(AV26="","",VLOOKUP(AV26,'標準様式１シフト記号表（勤務時間帯）'!$C$7:$K$36,9,FALSE))</f>
        <v/>
      </c>
      <c r="AW27" s="1116" t="str">
        <f>IF(AW26="","",VLOOKUP(AW26,'標準様式１シフト記号表（勤務時間帯）'!$C$7:$K$36,9,FALSE))</f>
        <v/>
      </c>
      <c r="AX27" s="1162">
        <f>IF($BB$4="４週",SUM(S27:AT27),IF($BB$4="暦月",SUM(S27:AW27),""))</f>
        <v>0</v>
      </c>
      <c r="AY27" s="1175"/>
      <c r="AZ27" s="1186">
        <f>IF($BB$4="４週",AX27/4,IF($BB$4="暦月",'標準様式１（1枚版）'!AX27/('標準様式１（1枚版）'!$BB$9/7),""))</f>
        <v>0</v>
      </c>
      <c r="BA27" s="1195"/>
      <c r="BB27" s="1206"/>
      <c r="BC27" s="1221"/>
      <c r="BD27" s="1221"/>
      <c r="BE27" s="1221"/>
      <c r="BF27" s="1235"/>
    </row>
    <row r="28" spans="2:59" ht="20.25" customHeight="1">
      <c r="B28" s="939"/>
      <c r="C28" s="956"/>
      <c r="D28" s="976"/>
      <c r="E28" s="986"/>
      <c r="F28" s="993">
        <f>C26</f>
        <v>0</v>
      </c>
      <c r="G28" s="1007"/>
      <c r="H28" s="1018"/>
      <c r="I28" s="1026"/>
      <c r="J28" s="1026"/>
      <c r="K28" s="1031"/>
      <c r="L28" s="1042"/>
      <c r="M28" s="1051"/>
      <c r="N28" s="1051"/>
      <c r="O28" s="1063"/>
      <c r="P28" s="1070" t="s">
        <v>316</v>
      </c>
      <c r="Q28" s="1079"/>
      <c r="R28" s="1087"/>
      <c r="S28" s="1104" t="str">
        <f>IF(S26="","",VLOOKUP(S26,'標準様式１シフト記号表（勤務時間帯）'!$C$7:$U$36,19,FALSE))</f>
        <v/>
      </c>
      <c r="T28" s="1117" t="str">
        <f>IF(T26="","",VLOOKUP(T26,'標準様式１シフト記号表（勤務時間帯）'!$C$7:$U$36,19,FALSE))</f>
        <v/>
      </c>
      <c r="U28" s="1117" t="str">
        <f>IF(U26="","",VLOOKUP(U26,'標準様式１シフト記号表（勤務時間帯）'!$C$7:$U$36,19,FALSE))</f>
        <v/>
      </c>
      <c r="V28" s="1117" t="str">
        <f>IF(V26="","",VLOOKUP(V26,'標準様式１シフト記号表（勤務時間帯）'!$C$7:$U$36,19,FALSE))</f>
        <v/>
      </c>
      <c r="W28" s="1117" t="str">
        <f>IF(W26="","",VLOOKUP(W26,'標準様式１シフト記号表（勤務時間帯）'!$C$7:$U$36,19,FALSE))</f>
        <v/>
      </c>
      <c r="X28" s="1117" t="str">
        <f>IF(X26="","",VLOOKUP(X26,'標準様式１シフト記号表（勤務時間帯）'!$C$7:$U$36,19,FALSE))</f>
        <v/>
      </c>
      <c r="Y28" s="1128" t="str">
        <f>IF(Y26="","",VLOOKUP(Y26,'標準様式１シフト記号表（勤務時間帯）'!$C$7:$U$36,19,FALSE))</f>
        <v/>
      </c>
      <c r="Z28" s="1104" t="str">
        <f>IF(Z26="","",VLOOKUP(Z26,'標準様式１シフト記号表（勤務時間帯）'!$C$7:$U$36,19,FALSE))</f>
        <v/>
      </c>
      <c r="AA28" s="1117" t="str">
        <f>IF(AA26="","",VLOOKUP(AA26,'標準様式１シフト記号表（勤務時間帯）'!$C$7:$U$36,19,FALSE))</f>
        <v/>
      </c>
      <c r="AB28" s="1117" t="str">
        <f>IF(AB26="","",VLOOKUP(AB26,'標準様式１シフト記号表（勤務時間帯）'!$C$7:$U$36,19,FALSE))</f>
        <v/>
      </c>
      <c r="AC28" s="1117" t="str">
        <f>IF(AC26="","",VLOOKUP(AC26,'標準様式１シフト記号表（勤務時間帯）'!$C$7:$U$36,19,FALSE))</f>
        <v/>
      </c>
      <c r="AD28" s="1117" t="str">
        <f>IF(AD26="","",VLOOKUP(AD26,'標準様式１シフト記号表（勤務時間帯）'!$C$7:$U$36,19,FALSE))</f>
        <v/>
      </c>
      <c r="AE28" s="1117" t="str">
        <f>IF(AE26="","",VLOOKUP(AE26,'標準様式１シフト記号表（勤務時間帯）'!$C$7:$U$36,19,FALSE))</f>
        <v/>
      </c>
      <c r="AF28" s="1128" t="str">
        <f>IF(AF26="","",VLOOKUP(AF26,'標準様式１シフト記号表（勤務時間帯）'!$C$7:$U$36,19,FALSE))</f>
        <v/>
      </c>
      <c r="AG28" s="1104" t="str">
        <f>IF(AG26="","",VLOOKUP(AG26,'標準様式１シフト記号表（勤務時間帯）'!$C$7:$U$36,19,FALSE))</f>
        <v/>
      </c>
      <c r="AH28" s="1117" t="str">
        <f>IF(AH26="","",VLOOKUP(AH26,'標準様式１シフト記号表（勤務時間帯）'!$C$7:$U$36,19,FALSE))</f>
        <v/>
      </c>
      <c r="AI28" s="1117" t="str">
        <f>IF(AI26="","",VLOOKUP(AI26,'標準様式１シフト記号表（勤務時間帯）'!$C$7:$U$36,19,FALSE))</f>
        <v/>
      </c>
      <c r="AJ28" s="1117" t="str">
        <f>IF(AJ26="","",VLOOKUP(AJ26,'標準様式１シフト記号表（勤務時間帯）'!$C$7:$U$36,19,FALSE))</f>
        <v/>
      </c>
      <c r="AK28" s="1117" t="str">
        <f>IF(AK26="","",VLOOKUP(AK26,'標準様式１シフト記号表（勤務時間帯）'!$C$7:$U$36,19,FALSE))</f>
        <v/>
      </c>
      <c r="AL28" s="1117" t="str">
        <f>IF(AL26="","",VLOOKUP(AL26,'標準様式１シフト記号表（勤務時間帯）'!$C$7:$U$36,19,FALSE))</f>
        <v/>
      </c>
      <c r="AM28" s="1128" t="str">
        <f>IF(AM26="","",VLOOKUP(AM26,'標準様式１シフト記号表（勤務時間帯）'!$C$7:$U$36,19,FALSE))</f>
        <v/>
      </c>
      <c r="AN28" s="1104" t="str">
        <f>IF(AN26="","",VLOOKUP(AN26,'標準様式１シフト記号表（勤務時間帯）'!$C$7:$U$36,19,FALSE))</f>
        <v/>
      </c>
      <c r="AO28" s="1117" t="str">
        <f>IF(AO26="","",VLOOKUP(AO26,'標準様式１シフト記号表（勤務時間帯）'!$C$7:$U$36,19,FALSE))</f>
        <v/>
      </c>
      <c r="AP28" s="1117" t="str">
        <f>IF(AP26="","",VLOOKUP(AP26,'標準様式１シフト記号表（勤務時間帯）'!$C$7:$U$36,19,FALSE))</f>
        <v/>
      </c>
      <c r="AQ28" s="1117" t="str">
        <f>IF(AQ26="","",VLOOKUP(AQ26,'標準様式１シフト記号表（勤務時間帯）'!$C$7:$U$36,19,FALSE))</f>
        <v/>
      </c>
      <c r="AR28" s="1117" t="str">
        <f>IF(AR26="","",VLOOKUP(AR26,'標準様式１シフト記号表（勤務時間帯）'!$C$7:$U$36,19,FALSE))</f>
        <v/>
      </c>
      <c r="AS28" s="1117" t="str">
        <f>IF(AS26="","",VLOOKUP(AS26,'標準様式１シフト記号表（勤務時間帯）'!$C$7:$U$36,19,FALSE))</f>
        <v/>
      </c>
      <c r="AT28" s="1128" t="str">
        <f>IF(AT26="","",VLOOKUP(AT26,'標準様式１シフト記号表（勤務時間帯）'!$C$7:$U$36,19,FALSE))</f>
        <v/>
      </c>
      <c r="AU28" s="1104" t="str">
        <f>IF(AU26="","",VLOOKUP(AU26,'標準様式１シフト記号表（勤務時間帯）'!$C$7:$U$36,19,FALSE))</f>
        <v/>
      </c>
      <c r="AV28" s="1117" t="str">
        <f>IF(AV26="","",VLOOKUP(AV26,'標準様式１シフト記号表（勤務時間帯）'!$C$7:$U$36,19,FALSE))</f>
        <v/>
      </c>
      <c r="AW28" s="1117" t="str">
        <f>IF(AW26="","",VLOOKUP(AW26,'標準様式１シフト記号表（勤務時間帯）'!$C$7:$U$36,19,FALSE))</f>
        <v/>
      </c>
      <c r="AX28" s="1163">
        <f>IF($BB$4="４週",SUM(S28:AT28),IF($BB$4="暦月",SUM(S28:AW28),""))</f>
        <v>0</v>
      </c>
      <c r="AY28" s="1176"/>
      <c r="AZ28" s="1187">
        <f>IF($BB$4="４週",AX28/4,IF($BB$4="暦月",'標準様式１（1枚版）'!AX28/('標準様式１（1枚版）'!$BB$9/7),""))</f>
        <v>0</v>
      </c>
      <c r="BA28" s="1196"/>
      <c r="BB28" s="1207"/>
      <c r="BC28" s="1222"/>
      <c r="BD28" s="1222"/>
      <c r="BE28" s="1222"/>
      <c r="BF28" s="1236"/>
    </row>
    <row r="29" spans="2:59" ht="20.25" customHeight="1">
      <c r="B29" s="939">
        <f>B26+1</f>
        <v>3</v>
      </c>
      <c r="C29" s="958"/>
      <c r="D29" s="978"/>
      <c r="E29" s="988"/>
      <c r="F29" s="995"/>
      <c r="G29" s="995"/>
      <c r="H29" s="1019"/>
      <c r="I29" s="1026"/>
      <c r="J29" s="1026"/>
      <c r="K29" s="1031"/>
      <c r="L29" s="1041"/>
      <c r="M29" s="1050"/>
      <c r="N29" s="1050"/>
      <c r="O29" s="1062"/>
      <c r="P29" s="1071" t="s">
        <v>589</v>
      </c>
      <c r="Q29" s="1080"/>
      <c r="R29" s="1088"/>
      <c r="S29" s="1102"/>
      <c r="T29" s="1115"/>
      <c r="U29" s="1115"/>
      <c r="V29" s="1115"/>
      <c r="W29" s="1115"/>
      <c r="X29" s="1115"/>
      <c r="Y29" s="1126"/>
      <c r="Z29" s="1102"/>
      <c r="AA29" s="1115"/>
      <c r="AB29" s="1115"/>
      <c r="AC29" s="1115"/>
      <c r="AD29" s="1115"/>
      <c r="AE29" s="1115"/>
      <c r="AF29" s="1126"/>
      <c r="AG29" s="1102"/>
      <c r="AH29" s="1115"/>
      <c r="AI29" s="1115"/>
      <c r="AJ29" s="1115"/>
      <c r="AK29" s="1115"/>
      <c r="AL29" s="1115"/>
      <c r="AM29" s="1126"/>
      <c r="AN29" s="1102"/>
      <c r="AO29" s="1115"/>
      <c r="AP29" s="1115"/>
      <c r="AQ29" s="1115"/>
      <c r="AR29" s="1115"/>
      <c r="AS29" s="1115"/>
      <c r="AT29" s="1126"/>
      <c r="AU29" s="1102"/>
      <c r="AV29" s="1115"/>
      <c r="AW29" s="1115"/>
      <c r="AX29" s="1164"/>
      <c r="AY29" s="1177"/>
      <c r="AZ29" s="1188"/>
      <c r="BA29" s="1197"/>
      <c r="BB29" s="1208"/>
      <c r="BC29" s="1223"/>
      <c r="BD29" s="1223"/>
      <c r="BE29" s="1223"/>
      <c r="BF29" s="1237"/>
    </row>
    <row r="30" spans="2:59" ht="20.25" customHeight="1">
      <c r="B30" s="939"/>
      <c r="C30" s="959"/>
      <c r="D30" s="979"/>
      <c r="E30" s="989"/>
      <c r="F30" s="993"/>
      <c r="G30" s="1006"/>
      <c r="H30" s="1018"/>
      <c r="I30" s="1026"/>
      <c r="J30" s="1026"/>
      <c r="K30" s="1031"/>
      <c r="L30" s="1040"/>
      <c r="M30" s="1049"/>
      <c r="N30" s="1049"/>
      <c r="O30" s="1061"/>
      <c r="P30" s="1069" t="s">
        <v>590</v>
      </c>
      <c r="Q30" s="1078"/>
      <c r="R30" s="1086"/>
      <c r="S30" s="1103" t="str">
        <f>IF(S29="","",VLOOKUP(S29,'標準様式１シフト記号表（勤務時間帯）'!$C$7:$K$36,9,FALSE))</f>
        <v/>
      </c>
      <c r="T30" s="1116" t="str">
        <f>IF(T29="","",VLOOKUP(T29,'標準様式１シフト記号表（勤務時間帯）'!$C$7:$K$36,9,FALSE))</f>
        <v/>
      </c>
      <c r="U30" s="1116" t="str">
        <f>IF(U29="","",VLOOKUP(U29,'標準様式１シフト記号表（勤務時間帯）'!$C$7:$K$36,9,FALSE))</f>
        <v/>
      </c>
      <c r="V30" s="1116" t="str">
        <f>IF(V29="","",VLOOKUP(V29,'標準様式１シフト記号表（勤務時間帯）'!$C$7:$K$36,9,FALSE))</f>
        <v/>
      </c>
      <c r="W30" s="1116" t="str">
        <f>IF(W29="","",VLOOKUP(W29,'標準様式１シフト記号表（勤務時間帯）'!$C$7:$K$36,9,FALSE))</f>
        <v/>
      </c>
      <c r="X30" s="1116" t="str">
        <f>IF(X29="","",VLOOKUP(X29,'標準様式１シフト記号表（勤務時間帯）'!$C$7:$K$36,9,FALSE))</f>
        <v/>
      </c>
      <c r="Y30" s="1127" t="str">
        <f>IF(Y29="","",VLOOKUP(Y29,'標準様式１シフト記号表（勤務時間帯）'!$C$7:$K$36,9,FALSE))</f>
        <v/>
      </c>
      <c r="Z30" s="1103" t="str">
        <f>IF(Z29="","",VLOOKUP(Z29,'標準様式１シフト記号表（勤務時間帯）'!$C$7:$K$36,9,FALSE))</f>
        <v/>
      </c>
      <c r="AA30" s="1116" t="str">
        <f>IF(AA29="","",VLOOKUP(AA29,'標準様式１シフト記号表（勤務時間帯）'!$C$7:$K$36,9,FALSE))</f>
        <v/>
      </c>
      <c r="AB30" s="1116" t="str">
        <f>IF(AB29="","",VLOOKUP(AB29,'標準様式１シフト記号表（勤務時間帯）'!$C$7:$K$36,9,FALSE))</f>
        <v/>
      </c>
      <c r="AC30" s="1116" t="str">
        <f>IF(AC29="","",VLOOKUP(AC29,'標準様式１シフト記号表（勤務時間帯）'!$C$7:$K$36,9,FALSE))</f>
        <v/>
      </c>
      <c r="AD30" s="1116" t="str">
        <f>IF(AD29="","",VLOOKUP(AD29,'標準様式１シフト記号表（勤務時間帯）'!$C$7:$K$36,9,FALSE))</f>
        <v/>
      </c>
      <c r="AE30" s="1116" t="str">
        <f>IF(AE29="","",VLOOKUP(AE29,'標準様式１シフト記号表（勤務時間帯）'!$C$7:$K$36,9,FALSE))</f>
        <v/>
      </c>
      <c r="AF30" s="1127" t="str">
        <f>IF(AF29="","",VLOOKUP(AF29,'標準様式１シフト記号表（勤務時間帯）'!$C$7:$K$36,9,FALSE))</f>
        <v/>
      </c>
      <c r="AG30" s="1103" t="str">
        <f>IF(AG29="","",VLOOKUP(AG29,'標準様式１シフト記号表（勤務時間帯）'!$C$7:$K$36,9,FALSE))</f>
        <v/>
      </c>
      <c r="AH30" s="1116" t="str">
        <f>IF(AH29="","",VLOOKUP(AH29,'標準様式１シフト記号表（勤務時間帯）'!$C$7:$K$36,9,FALSE))</f>
        <v/>
      </c>
      <c r="AI30" s="1116" t="str">
        <f>IF(AI29="","",VLOOKUP(AI29,'標準様式１シフト記号表（勤務時間帯）'!$C$7:$K$36,9,FALSE))</f>
        <v/>
      </c>
      <c r="AJ30" s="1116" t="str">
        <f>IF(AJ29="","",VLOOKUP(AJ29,'標準様式１シフト記号表（勤務時間帯）'!$C$7:$K$36,9,FALSE))</f>
        <v/>
      </c>
      <c r="AK30" s="1116" t="str">
        <f>IF(AK29="","",VLOOKUP(AK29,'標準様式１シフト記号表（勤務時間帯）'!$C$7:$K$36,9,FALSE))</f>
        <v/>
      </c>
      <c r="AL30" s="1116" t="str">
        <f>IF(AL29="","",VLOOKUP(AL29,'標準様式１シフト記号表（勤務時間帯）'!$C$7:$K$36,9,FALSE))</f>
        <v/>
      </c>
      <c r="AM30" s="1127" t="str">
        <f>IF(AM29="","",VLOOKUP(AM29,'標準様式１シフト記号表（勤務時間帯）'!$C$7:$K$36,9,FALSE))</f>
        <v/>
      </c>
      <c r="AN30" s="1103" t="str">
        <f>IF(AN29="","",VLOOKUP(AN29,'標準様式１シフト記号表（勤務時間帯）'!$C$7:$K$36,9,FALSE))</f>
        <v/>
      </c>
      <c r="AO30" s="1116" t="str">
        <f>IF(AO29="","",VLOOKUP(AO29,'標準様式１シフト記号表（勤務時間帯）'!$C$7:$K$36,9,FALSE))</f>
        <v/>
      </c>
      <c r="AP30" s="1116" t="str">
        <f>IF(AP29="","",VLOOKUP(AP29,'標準様式１シフト記号表（勤務時間帯）'!$C$7:$K$36,9,FALSE))</f>
        <v/>
      </c>
      <c r="AQ30" s="1116" t="str">
        <f>IF(AQ29="","",VLOOKUP(AQ29,'標準様式１シフト記号表（勤務時間帯）'!$C$7:$K$36,9,FALSE))</f>
        <v/>
      </c>
      <c r="AR30" s="1116" t="str">
        <f>IF(AR29="","",VLOOKUP(AR29,'標準様式１シフト記号表（勤務時間帯）'!$C$7:$K$36,9,FALSE))</f>
        <v/>
      </c>
      <c r="AS30" s="1116" t="str">
        <f>IF(AS29="","",VLOOKUP(AS29,'標準様式１シフト記号表（勤務時間帯）'!$C$7:$K$36,9,FALSE))</f>
        <v/>
      </c>
      <c r="AT30" s="1127" t="str">
        <f>IF(AT29="","",VLOOKUP(AT29,'標準様式１シフト記号表（勤務時間帯）'!$C$7:$K$36,9,FALSE))</f>
        <v/>
      </c>
      <c r="AU30" s="1103" t="str">
        <f>IF(AU29="","",VLOOKUP(AU29,'標準様式１シフト記号表（勤務時間帯）'!$C$7:$K$36,9,FALSE))</f>
        <v/>
      </c>
      <c r="AV30" s="1116" t="str">
        <f>IF(AV29="","",VLOOKUP(AV29,'標準様式１シフト記号表（勤務時間帯）'!$C$7:$K$36,9,FALSE))</f>
        <v/>
      </c>
      <c r="AW30" s="1116" t="str">
        <f>IF(AW29="","",VLOOKUP(AW29,'標準様式１シフト記号表（勤務時間帯）'!$C$7:$K$36,9,FALSE))</f>
        <v/>
      </c>
      <c r="AX30" s="1162">
        <f>IF($BB$4="４週",SUM(S30:AT30),IF($BB$4="暦月",SUM(S30:AW30),""))</f>
        <v>0</v>
      </c>
      <c r="AY30" s="1175"/>
      <c r="AZ30" s="1186">
        <f>IF($BB$4="４週",AX30/4,IF($BB$4="暦月",'標準様式１（1枚版）'!AX30/('標準様式１（1枚版）'!$BB$9/7),""))</f>
        <v>0</v>
      </c>
      <c r="BA30" s="1195"/>
      <c r="BB30" s="1206"/>
      <c r="BC30" s="1221"/>
      <c r="BD30" s="1221"/>
      <c r="BE30" s="1221"/>
      <c r="BF30" s="1235"/>
    </row>
    <row r="31" spans="2:59" ht="20.25" customHeight="1">
      <c r="B31" s="939"/>
      <c r="C31" s="960"/>
      <c r="D31" s="980"/>
      <c r="E31" s="990"/>
      <c r="F31" s="993">
        <f>C29</f>
        <v>0</v>
      </c>
      <c r="G31" s="1007"/>
      <c r="H31" s="1018"/>
      <c r="I31" s="1026"/>
      <c r="J31" s="1026"/>
      <c r="K31" s="1031"/>
      <c r="L31" s="1042"/>
      <c r="M31" s="1051"/>
      <c r="N31" s="1051"/>
      <c r="O31" s="1063"/>
      <c r="P31" s="1070" t="s">
        <v>316</v>
      </c>
      <c r="Q31" s="1079"/>
      <c r="R31" s="1087"/>
      <c r="S31" s="1104" t="str">
        <f>IF(S29="","",VLOOKUP(S29,'標準様式１シフト記号表（勤務時間帯）'!$C$7:$U$36,19,FALSE))</f>
        <v/>
      </c>
      <c r="T31" s="1117" t="str">
        <f>IF(T29="","",VLOOKUP(T29,'標準様式１シフト記号表（勤務時間帯）'!$C$7:$U$36,19,FALSE))</f>
        <v/>
      </c>
      <c r="U31" s="1117" t="str">
        <f>IF(U29="","",VLOOKUP(U29,'標準様式１シフト記号表（勤務時間帯）'!$C$7:$U$36,19,FALSE))</f>
        <v/>
      </c>
      <c r="V31" s="1117" t="str">
        <f>IF(V29="","",VLOOKUP(V29,'標準様式１シフト記号表（勤務時間帯）'!$C$7:$U$36,19,FALSE))</f>
        <v/>
      </c>
      <c r="W31" s="1117" t="str">
        <f>IF(W29="","",VLOOKUP(W29,'標準様式１シフト記号表（勤務時間帯）'!$C$7:$U$36,19,FALSE))</f>
        <v/>
      </c>
      <c r="X31" s="1117" t="str">
        <f>IF(X29="","",VLOOKUP(X29,'標準様式１シフト記号表（勤務時間帯）'!$C$7:$U$36,19,FALSE))</f>
        <v/>
      </c>
      <c r="Y31" s="1128" t="str">
        <f>IF(Y29="","",VLOOKUP(Y29,'標準様式１シフト記号表（勤務時間帯）'!$C$7:$U$36,19,FALSE))</f>
        <v/>
      </c>
      <c r="Z31" s="1104" t="str">
        <f>IF(Z29="","",VLOOKUP(Z29,'標準様式１シフト記号表（勤務時間帯）'!$C$7:$U$36,19,FALSE))</f>
        <v/>
      </c>
      <c r="AA31" s="1117" t="str">
        <f>IF(AA29="","",VLOOKUP(AA29,'標準様式１シフト記号表（勤務時間帯）'!$C$7:$U$36,19,FALSE))</f>
        <v/>
      </c>
      <c r="AB31" s="1117" t="str">
        <f>IF(AB29="","",VLOOKUP(AB29,'標準様式１シフト記号表（勤務時間帯）'!$C$7:$U$36,19,FALSE))</f>
        <v/>
      </c>
      <c r="AC31" s="1117" t="str">
        <f>IF(AC29="","",VLOOKUP(AC29,'標準様式１シフト記号表（勤務時間帯）'!$C$7:$U$36,19,FALSE))</f>
        <v/>
      </c>
      <c r="AD31" s="1117" t="str">
        <f>IF(AD29="","",VLOOKUP(AD29,'標準様式１シフト記号表（勤務時間帯）'!$C$7:$U$36,19,FALSE))</f>
        <v/>
      </c>
      <c r="AE31" s="1117" t="str">
        <f>IF(AE29="","",VLOOKUP(AE29,'標準様式１シフト記号表（勤務時間帯）'!$C$7:$U$36,19,FALSE))</f>
        <v/>
      </c>
      <c r="AF31" s="1128" t="str">
        <f>IF(AF29="","",VLOOKUP(AF29,'標準様式１シフト記号表（勤務時間帯）'!$C$7:$U$36,19,FALSE))</f>
        <v/>
      </c>
      <c r="AG31" s="1104" t="str">
        <f>IF(AG29="","",VLOOKUP(AG29,'標準様式１シフト記号表（勤務時間帯）'!$C$7:$U$36,19,FALSE))</f>
        <v/>
      </c>
      <c r="AH31" s="1117" t="str">
        <f>IF(AH29="","",VLOOKUP(AH29,'標準様式１シフト記号表（勤務時間帯）'!$C$7:$U$36,19,FALSE))</f>
        <v/>
      </c>
      <c r="AI31" s="1117" t="str">
        <f>IF(AI29="","",VLOOKUP(AI29,'標準様式１シフト記号表（勤務時間帯）'!$C$7:$U$36,19,FALSE))</f>
        <v/>
      </c>
      <c r="AJ31" s="1117" t="str">
        <f>IF(AJ29="","",VLOOKUP(AJ29,'標準様式１シフト記号表（勤務時間帯）'!$C$7:$U$36,19,FALSE))</f>
        <v/>
      </c>
      <c r="AK31" s="1117" t="str">
        <f>IF(AK29="","",VLOOKUP(AK29,'標準様式１シフト記号表（勤務時間帯）'!$C$7:$U$36,19,FALSE))</f>
        <v/>
      </c>
      <c r="AL31" s="1117" t="str">
        <f>IF(AL29="","",VLOOKUP(AL29,'標準様式１シフト記号表（勤務時間帯）'!$C$7:$U$36,19,FALSE))</f>
        <v/>
      </c>
      <c r="AM31" s="1128" t="str">
        <f>IF(AM29="","",VLOOKUP(AM29,'標準様式１シフト記号表（勤務時間帯）'!$C$7:$U$36,19,FALSE))</f>
        <v/>
      </c>
      <c r="AN31" s="1104" t="str">
        <f>IF(AN29="","",VLOOKUP(AN29,'標準様式１シフト記号表（勤務時間帯）'!$C$7:$U$36,19,FALSE))</f>
        <v/>
      </c>
      <c r="AO31" s="1117" t="str">
        <f>IF(AO29="","",VLOOKUP(AO29,'標準様式１シフト記号表（勤務時間帯）'!$C$7:$U$36,19,FALSE))</f>
        <v/>
      </c>
      <c r="AP31" s="1117" t="str">
        <f>IF(AP29="","",VLOOKUP(AP29,'標準様式１シフト記号表（勤務時間帯）'!$C$7:$U$36,19,FALSE))</f>
        <v/>
      </c>
      <c r="AQ31" s="1117" t="str">
        <f>IF(AQ29="","",VLOOKUP(AQ29,'標準様式１シフト記号表（勤務時間帯）'!$C$7:$U$36,19,FALSE))</f>
        <v/>
      </c>
      <c r="AR31" s="1117" t="str">
        <f>IF(AR29="","",VLOOKUP(AR29,'標準様式１シフト記号表（勤務時間帯）'!$C$7:$U$36,19,FALSE))</f>
        <v/>
      </c>
      <c r="AS31" s="1117" t="str">
        <f>IF(AS29="","",VLOOKUP(AS29,'標準様式１シフト記号表（勤務時間帯）'!$C$7:$U$36,19,FALSE))</f>
        <v/>
      </c>
      <c r="AT31" s="1128" t="str">
        <f>IF(AT29="","",VLOOKUP(AT29,'標準様式１シフト記号表（勤務時間帯）'!$C$7:$U$36,19,FALSE))</f>
        <v/>
      </c>
      <c r="AU31" s="1104" t="str">
        <f>IF(AU29="","",VLOOKUP(AU29,'標準様式１シフト記号表（勤務時間帯）'!$C$7:$U$36,19,FALSE))</f>
        <v/>
      </c>
      <c r="AV31" s="1117" t="str">
        <f>IF(AV29="","",VLOOKUP(AV29,'標準様式１シフト記号表（勤務時間帯）'!$C$7:$U$36,19,FALSE))</f>
        <v/>
      </c>
      <c r="AW31" s="1117" t="str">
        <f>IF(AW29="","",VLOOKUP(AW29,'標準様式１シフト記号表（勤務時間帯）'!$C$7:$U$36,19,FALSE))</f>
        <v/>
      </c>
      <c r="AX31" s="1163">
        <f>IF($BB$4="４週",SUM(S31:AT31),IF($BB$4="暦月",SUM(S31:AW31),""))</f>
        <v>0</v>
      </c>
      <c r="AY31" s="1176"/>
      <c r="AZ31" s="1187">
        <f>IF($BB$4="４週",AX31/4,IF($BB$4="暦月",'標準様式１（1枚版）'!AX31/('標準様式１（1枚版）'!$BB$9/7),""))</f>
        <v>0</v>
      </c>
      <c r="BA31" s="1196"/>
      <c r="BB31" s="1207"/>
      <c r="BC31" s="1222"/>
      <c r="BD31" s="1222"/>
      <c r="BE31" s="1222"/>
      <c r="BF31" s="1236"/>
    </row>
    <row r="32" spans="2:59" ht="20.25" customHeight="1">
      <c r="B32" s="939">
        <f>B29+1</f>
        <v>4</v>
      </c>
      <c r="C32" s="958"/>
      <c r="D32" s="978"/>
      <c r="E32" s="988"/>
      <c r="F32" s="995"/>
      <c r="G32" s="995"/>
      <c r="H32" s="1019"/>
      <c r="I32" s="1026"/>
      <c r="J32" s="1026"/>
      <c r="K32" s="1031"/>
      <c r="L32" s="1041"/>
      <c r="M32" s="1050"/>
      <c r="N32" s="1050"/>
      <c r="O32" s="1062"/>
      <c r="P32" s="1071" t="s">
        <v>589</v>
      </c>
      <c r="Q32" s="1080"/>
      <c r="R32" s="1088"/>
      <c r="S32" s="1102"/>
      <c r="T32" s="1115"/>
      <c r="U32" s="1115"/>
      <c r="V32" s="1115"/>
      <c r="W32" s="1115"/>
      <c r="X32" s="1115"/>
      <c r="Y32" s="1126"/>
      <c r="Z32" s="1102"/>
      <c r="AA32" s="1115"/>
      <c r="AB32" s="1115"/>
      <c r="AC32" s="1115"/>
      <c r="AD32" s="1115"/>
      <c r="AE32" s="1115"/>
      <c r="AF32" s="1126"/>
      <c r="AG32" s="1102"/>
      <c r="AH32" s="1115"/>
      <c r="AI32" s="1115"/>
      <c r="AJ32" s="1115"/>
      <c r="AK32" s="1115"/>
      <c r="AL32" s="1115"/>
      <c r="AM32" s="1126"/>
      <c r="AN32" s="1102"/>
      <c r="AO32" s="1115"/>
      <c r="AP32" s="1115"/>
      <c r="AQ32" s="1115"/>
      <c r="AR32" s="1115"/>
      <c r="AS32" s="1115"/>
      <c r="AT32" s="1126"/>
      <c r="AU32" s="1102"/>
      <c r="AV32" s="1115"/>
      <c r="AW32" s="1115"/>
      <c r="AX32" s="1164"/>
      <c r="AY32" s="1177"/>
      <c r="AZ32" s="1188"/>
      <c r="BA32" s="1197"/>
      <c r="BB32" s="1208"/>
      <c r="BC32" s="1223"/>
      <c r="BD32" s="1223"/>
      <c r="BE32" s="1223"/>
      <c r="BF32" s="1237"/>
    </row>
    <row r="33" spans="2:58" ht="20.25" customHeight="1">
      <c r="B33" s="939"/>
      <c r="C33" s="959"/>
      <c r="D33" s="979"/>
      <c r="E33" s="989"/>
      <c r="F33" s="993"/>
      <c r="G33" s="1006"/>
      <c r="H33" s="1018"/>
      <c r="I33" s="1026"/>
      <c r="J33" s="1026"/>
      <c r="K33" s="1031"/>
      <c r="L33" s="1040"/>
      <c r="M33" s="1049"/>
      <c r="N33" s="1049"/>
      <c r="O33" s="1061"/>
      <c r="P33" s="1069" t="s">
        <v>590</v>
      </c>
      <c r="Q33" s="1078"/>
      <c r="R33" s="1086"/>
      <c r="S33" s="1103" t="str">
        <f>IF(S32="","",VLOOKUP(S32,'標準様式１シフト記号表（勤務時間帯）'!$C$7:$K$36,9,FALSE))</f>
        <v/>
      </c>
      <c r="T33" s="1116" t="str">
        <f>IF(T32="","",VLOOKUP(T32,'標準様式１シフト記号表（勤務時間帯）'!$C$7:$K$36,9,FALSE))</f>
        <v/>
      </c>
      <c r="U33" s="1116" t="str">
        <f>IF(U32="","",VLOOKUP(U32,'標準様式１シフト記号表（勤務時間帯）'!$C$7:$K$36,9,FALSE))</f>
        <v/>
      </c>
      <c r="V33" s="1116" t="str">
        <f>IF(V32="","",VLOOKUP(V32,'標準様式１シフト記号表（勤務時間帯）'!$C$7:$K$36,9,FALSE))</f>
        <v/>
      </c>
      <c r="W33" s="1116" t="str">
        <f>IF(W32="","",VLOOKUP(W32,'標準様式１シフト記号表（勤務時間帯）'!$C$7:$K$36,9,FALSE))</f>
        <v/>
      </c>
      <c r="X33" s="1116" t="str">
        <f>IF(X32="","",VLOOKUP(X32,'標準様式１シフト記号表（勤務時間帯）'!$C$7:$K$36,9,FALSE))</f>
        <v/>
      </c>
      <c r="Y33" s="1127" t="str">
        <f>IF(Y32="","",VLOOKUP(Y32,'標準様式１シフト記号表（勤務時間帯）'!$C$7:$K$36,9,FALSE))</f>
        <v/>
      </c>
      <c r="Z33" s="1103" t="str">
        <f>IF(Z32="","",VLOOKUP(Z32,'標準様式１シフト記号表（勤務時間帯）'!$C$7:$K$36,9,FALSE))</f>
        <v/>
      </c>
      <c r="AA33" s="1116" t="str">
        <f>IF(AA32="","",VLOOKUP(AA32,'標準様式１シフト記号表（勤務時間帯）'!$C$7:$K$36,9,FALSE))</f>
        <v/>
      </c>
      <c r="AB33" s="1116" t="str">
        <f>IF(AB32="","",VLOOKUP(AB32,'標準様式１シフト記号表（勤務時間帯）'!$C$7:$K$36,9,FALSE))</f>
        <v/>
      </c>
      <c r="AC33" s="1116" t="str">
        <f>IF(AC32="","",VLOOKUP(AC32,'標準様式１シフト記号表（勤務時間帯）'!$C$7:$K$36,9,FALSE))</f>
        <v/>
      </c>
      <c r="AD33" s="1116" t="str">
        <f>IF(AD32="","",VLOOKUP(AD32,'標準様式１シフト記号表（勤務時間帯）'!$C$7:$K$36,9,FALSE))</f>
        <v/>
      </c>
      <c r="AE33" s="1116" t="str">
        <f>IF(AE32="","",VLOOKUP(AE32,'標準様式１シフト記号表（勤務時間帯）'!$C$7:$K$36,9,FALSE))</f>
        <v/>
      </c>
      <c r="AF33" s="1127" t="str">
        <f>IF(AF32="","",VLOOKUP(AF32,'標準様式１シフト記号表（勤務時間帯）'!$C$7:$K$36,9,FALSE))</f>
        <v/>
      </c>
      <c r="AG33" s="1103" t="str">
        <f>IF(AG32="","",VLOOKUP(AG32,'標準様式１シフト記号表（勤務時間帯）'!$C$7:$K$36,9,FALSE))</f>
        <v/>
      </c>
      <c r="AH33" s="1116" t="str">
        <f>IF(AH32="","",VLOOKUP(AH32,'標準様式１シフト記号表（勤務時間帯）'!$C$7:$K$36,9,FALSE))</f>
        <v/>
      </c>
      <c r="AI33" s="1116" t="str">
        <f>IF(AI32="","",VLOOKUP(AI32,'標準様式１シフト記号表（勤務時間帯）'!$C$7:$K$36,9,FALSE))</f>
        <v/>
      </c>
      <c r="AJ33" s="1116" t="str">
        <f>IF(AJ32="","",VLOOKUP(AJ32,'標準様式１シフト記号表（勤務時間帯）'!$C$7:$K$36,9,FALSE))</f>
        <v/>
      </c>
      <c r="AK33" s="1116" t="str">
        <f>IF(AK32="","",VLOOKUP(AK32,'標準様式１シフト記号表（勤務時間帯）'!$C$7:$K$36,9,FALSE))</f>
        <v/>
      </c>
      <c r="AL33" s="1116" t="str">
        <f>IF(AL32="","",VLOOKUP(AL32,'標準様式１シフト記号表（勤務時間帯）'!$C$7:$K$36,9,FALSE))</f>
        <v/>
      </c>
      <c r="AM33" s="1127" t="str">
        <f>IF(AM32="","",VLOOKUP(AM32,'標準様式１シフト記号表（勤務時間帯）'!$C$7:$K$36,9,FALSE))</f>
        <v/>
      </c>
      <c r="AN33" s="1103" t="str">
        <f>IF(AN32="","",VLOOKUP(AN32,'標準様式１シフト記号表（勤務時間帯）'!$C$7:$K$36,9,FALSE))</f>
        <v/>
      </c>
      <c r="AO33" s="1116" t="str">
        <f>IF(AO32="","",VLOOKUP(AO32,'標準様式１シフト記号表（勤務時間帯）'!$C$7:$K$36,9,FALSE))</f>
        <v/>
      </c>
      <c r="AP33" s="1116" t="str">
        <f>IF(AP32="","",VLOOKUP(AP32,'標準様式１シフト記号表（勤務時間帯）'!$C$7:$K$36,9,FALSE))</f>
        <v/>
      </c>
      <c r="AQ33" s="1116" t="str">
        <f>IF(AQ32="","",VLOOKUP(AQ32,'標準様式１シフト記号表（勤務時間帯）'!$C$7:$K$36,9,FALSE))</f>
        <v/>
      </c>
      <c r="AR33" s="1116" t="str">
        <f>IF(AR32="","",VLOOKUP(AR32,'標準様式１シフト記号表（勤務時間帯）'!$C$7:$K$36,9,FALSE))</f>
        <v/>
      </c>
      <c r="AS33" s="1116" t="str">
        <f>IF(AS32="","",VLOOKUP(AS32,'標準様式１シフト記号表（勤務時間帯）'!$C$7:$K$36,9,FALSE))</f>
        <v/>
      </c>
      <c r="AT33" s="1127" t="str">
        <f>IF(AT32="","",VLOOKUP(AT32,'標準様式１シフト記号表（勤務時間帯）'!$C$7:$K$36,9,FALSE))</f>
        <v/>
      </c>
      <c r="AU33" s="1103" t="str">
        <f>IF(AU32="","",VLOOKUP(AU32,'標準様式１シフト記号表（勤務時間帯）'!$C$7:$K$36,9,FALSE))</f>
        <v/>
      </c>
      <c r="AV33" s="1116" t="str">
        <f>IF(AV32="","",VLOOKUP(AV32,'標準様式１シフト記号表（勤務時間帯）'!$C$7:$K$36,9,FALSE))</f>
        <v/>
      </c>
      <c r="AW33" s="1116" t="str">
        <f>IF(AW32="","",VLOOKUP(AW32,'標準様式１シフト記号表（勤務時間帯）'!$C$7:$K$36,9,FALSE))</f>
        <v/>
      </c>
      <c r="AX33" s="1162">
        <f>IF($BB$4="４週",SUM(S33:AT33),IF($BB$4="暦月",SUM(S33:AW33),""))</f>
        <v>0</v>
      </c>
      <c r="AY33" s="1175"/>
      <c r="AZ33" s="1186">
        <f>IF($BB$4="４週",AX33/4,IF($BB$4="暦月",'標準様式１（1枚版）'!AX33/('標準様式１（1枚版）'!$BB$9/7),""))</f>
        <v>0</v>
      </c>
      <c r="BA33" s="1195"/>
      <c r="BB33" s="1206"/>
      <c r="BC33" s="1221"/>
      <c r="BD33" s="1221"/>
      <c r="BE33" s="1221"/>
      <c r="BF33" s="1235"/>
    </row>
    <row r="34" spans="2:58" ht="20.25" customHeight="1">
      <c r="B34" s="939"/>
      <c r="C34" s="960"/>
      <c r="D34" s="980"/>
      <c r="E34" s="990"/>
      <c r="F34" s="993">
        <f>C32</f>
        <v>0</v>
      </c>
      <c r="G34" s="1007"/>
      <c r="H34" s="1018"/>
      <c r="I34" s="1026"/>
      <c r="J34" s="1026"/>
      <c r="K34" s="1031"/>
      <c r="L34" s="1042"/>
      <c r="M34" s="1051"/>
      <c r="N34" s="1051"/>
      <c r="O34" s="1063"/>
      <c r="P34" s="1070" t="s">
        <v>316</v>
      </c>
      <c r="Q34" s="1079"/>
      <c r="R34" s="1087"/>
      <c r="S34" s="1104" t="str">
        <f>IF(S32="","",VLOOKUP(S32,'標準様式１シフト記号表（勤務時間帯）'!$C$7:$U$36,19,FALSE))</f>
        <v/>
      </c>
      <c r="T34" s="1117" t="str">
        <f>IF(T32="","",VLOOKUP(T32,'標準様式１シフト記号表（勤務時間帯）'!$C$7:$U$36,19,FALSE))</f>
        <v/>
      </c>
      <c r="U34" s="1117" t="str">
        <f>IF(U32="","",VLOOKUP(U32,'標準様式１シフト記号表（勤務時間帯）'!$C$7:$U$36,19,FALSE))</f>
        <v/>
      </c>
      <c r="V34" s="1117" t="str">
        <f>IF(V32="","",VLOOKUP(V32,'標準様式１シフト記号表（勤務時間帯）'!$C$7:$U$36,19,FALSE))</f>
        <v/>
      </c>
      <c r="W34" s="1117" t="str">
        <f>IF(W32="","",VLOOKUP(W32,'標準様式１シフト記号表（勤務時間帯）'!$C$7:$U$36,19,FALSE))</f>
        <v/>
      </c>
      <c r="X34" s="1117" t="str">
        <f>IF(X32="","",VLOOKUP(X32,'標準様式１シフト記号表（勤務時間帯）'!$C$7:$U$36,19,FALSE))</f>
        <v/>
      </c>
      <c r="Y34" s="1128" t="str">
        <f>IF(Y32="","",VLOOKUP(Y32,'標準様式１シフト記号表（勤務時間帯）'!$C$7:$U$36,19,FALSE))</f>
        <v/>
      </c>
      <c r="Z34" s="1104" t="str">
        <f>IF(Z32="","",VLOOKUP(Z32,'標準様式１シフト記号表（勤務時間帯）'!$C$7:$U$36,19,FALSE))</f>
        <v/>
      </c>
      <c r="AA34" s="1117" t="str">
        <f>IF(AA32="","",VLOOKUP(AA32,'標準様式１シフト記号表（勤務時間帯）'!$C$7:$U$36,19,FALSE))</f>
        <v/>
      </c>
      <c r="AB34" s="1117" t="str">
        <f>IF(AB32="","",VLOOKUP(AB32,'標準様式１シフト記号表（勤務時間帯）'!$C$7:$U$36,19,FALSE))</f>
        <v/>
      </c>
      <c r="AC34" s="1117" t="str">
        <f>IF(AC32="","",VLOOKUP(AC32,'標準様式１シフト記号表（勤務時間帯）'!$C$7:$U$36,19,FALSE))</f>
        <v/>
      </c>
      <c r="AD34" s="1117" t="str">
        <f>IF(AD32="","",VLOOKUP(AD32,'標準様式１シフト記号表（勤務時間帯）'!$C$7:$U$36,19,FALSE))</f>
        <v/>
      </c>
      <c r="AE34" s="1117" t="str">
        <f>IF(AE32="","",VLOOKUP(AE32,'標準様式１シフト記号表（勤務時間帯）'!$C$7:$U$36,19,FALSE))</f>
        <v/>
      </c>
      <c r="AF34" s="1128" t="str">
        <f>IF(AF32="","",VLOOKUP(AF32,'標準様式１シフト記号表（勤務時間帯）'!$C$7:$U$36,19,FALSE))</f>
        <v/>
      </c>
      <c r="AG34" s="1104" t="str">
        <f>IF(AG32="","",VLOOKUP(AG32,'標準様式１シフト記号表（勤務時間帯）'!$C$7:$U$36,19,FALSE))</f>
        <v/>
      </c>
      <c r="AH34" s="1117" t="str">
        <f>IF(AH32="","",VLOOKUP(AH32,'標準様式１シフト記号表（勤務時間帯）'!$C$7:$U$36,19,FALSE))</f>
        <v/>
      </c>
      <c r="AI34" s="1117" t="str">
        <f>IF(AI32="","",VLOOKUP(AI32,'標準様式１シフト記号表（勤務時間帯）'!$C$7:$U$36,19,FALSE))</f>
        <v/>
      </c>
      <c r="AJ34" s="1117" t="str">
        <f>IF(AJ32="","",VLOOKUP(AJ32,'標準様式１シフト記号表（勤務時間帯）'!$C$7:$U$36,19,FALSE))</f>
        <v/>
      </c>
      <c r="AK34" s="1117" t="str">
        <f>IF(AK32="","",VLOOKUP(AK32,'標準様式１シフト記号表（勤務時間帯）'!$C$7:$U$36,19,FALSE))</f>
        <v/>
      </c>
      <c r="AL34" s="1117" t="str">
        <f>IF(AL32="","",VLOOKUP(AL32,'標準様式１シフト記号表（勤務時間帯）'!$C$7:$U$36,19,FALSE))</f>
        <v/>
      </c>
      <c r="AM34" s="1128" t="str">
        <f>IF(AM32="","",VLOOKUP(AM32,'標準様式１シフト記号表（勤務時間帯）'!$C$7:$U$36,19,FALSE))</f>
        <v/>
      </c>
      <c r="AN34" s="1104" t="str">
        <f>IF(AN32="","",VLOOKUP(AN32,'標準様式１シフト記号表（勤務時間帯）'!$C$7:$U$36,19,FALSE))</f>
        <v/>
      </c>
      <c r="AO34" s="1117" t="str">
        <f>IF(AO32="","",VLOOKUP(AO32,'標準様式１シフト記号表（勤務時間帯）'!$C$7:$U$36,19,FALSE))</f>
        <v/>
      </c>
      <c r="AP34" s="1117" t="str">
        <f>IF(AP32="","",VLOOKUP(AP32,'標準様式１シフト記号表（勤務時間帯）'!$C$7:$U$36,19,FALSE))</f>
        <v/>
      </c>
      <c r="AQ34" s="1117" t="str">
        <f>IF(AQ32="","",VLOOKUP(AQ32,'標準様式１シフト記号表（勤務時間帯）'!$C$7:$U$36,19,FALSE))</f>
        <v/>
      </c>
      <c r="AR34" s="1117" t="str">
        <f>IF(AR32="","",VLOOKUP(AR32,'標準様式１シフト記号表（勤務時間帯）'!$C$7:$U$36,19,FALSE))</f>
        <v/>
      </c>
      <c r="AS34" s="1117" t="str">
        <f>IF(AS32="","",VLOOKUP(AS32,'標準様式１シフト記号表（勤務時間帯）'!$C$7:$U$36,19,FALSE))</f>
        <v/>
      </c>
      <c r="AT34" s="1128" t="str">
        <f>IF(AT32="","",VLOOKUP(AT32,'標準様式１シフト記号表（勤務時間帯）'!$C$7:$U$36,19,FALSE))</f>
        <v/>
      </c>
      <c r="AU34" s="1104" t="str">
        <f>IF(AU32="","",VLOOKUP(AU32,'標準様式１シフト記号表（勤務時間帯）'!$C$7:$U$36,19,FALSE))</f>
        <v/>
      </c>
      <c r="AV34" s="1117" t="str">
        <f>IF(AV32="","",VLOOKUP(AV32,'標準様式１シフト記号表（勤務時間帯）'!$C$7:$U$36,19,FALSE))</f>
        <v/>
      </c>
      <c r="AW34" s="1117" t="str">
        <f>IF(AW32="","",VLOOKUP(AW32,'標準様式１シフト記号表（勤務時間帯）'!$C$7:$U$36,19,FALSE))</f>
        <v/>
      </c>
      <c r="AX34" s="1163">
        <f>IF($BB$4="４週",SUM(S34:AT34),IF($BB$4="暦月",SUM(S34:AW34),""))</f>
        <v>0</v>
      </c>
      <c r="AY34" s="1176"/>
      <c r="AZ34" s="1187">
        <f>IF($BB$4="４週",AX34/4,IF($BB$4="暦月",'標準様式１（1枚版）'!AX34/('標準様式１（1枚版）'!$BB$9/7),""))</f>
        <v>0</v>
      </c>
      <c r="BA34" s="1196"/>
      <c r="BB34" s="1207"/>
      <c r="BC34" s="1222"/>
      <c r="BD34" s="1222"/>
      <c r="BE34" s="1222"/>
      <c r="BF34" s="1236"/>
    </row>
    <row r="35" spans="2:58" ht="20.25" customHeight="1">
      <c r="B35" s="939">
        <f>B32+1</f>
        <v>5</v>
      </c>
      <c r="C35" s="958"/>
      <c r="D35" s="978"/>
      <c r="E35" s="988"/>
      <c r="F35" s="995"/>
      <c r="G35" s="995"/>
      <c r="H35" s="1019"/>
      <c r="I35" s="1026"/>
      <c r="J35" s="1026"/>
      <c r="K35" s="1031"/>
      <c r="L35" s="1041"/>
      <c r="M35" s="1050"/>
      <c r="N35" s="1050"/>
      <c r="O35" s="1062"/>
      <c r="P35" s="1071" t="s">
        <v>589</v>
      </c>
      <c r="Q35" s="1080"/>
      <c r="R35" s="1088"/>
      <c r="S35" s="1102"/>
      <c r="T35" s="1115"/>
      <c r="U35" s="1115"/>
      <c r="V35" s="1115"/>
      <c r="W35" s="1115"/>
      <c r="X35" s="1115"/>
      <c r="Y35" s="1126"/>
      <c r="Z35" s="1102"/>
      <c r="AA35" s="1115"/>
      <c r="AB35" s="1115"/>
      <c r="AC35" s="1115"/>
      <c r="AD35" s="1115"/>
      <c r="AE35" s="1115"/>
      <c r="AF35" s="1126"/>
      <c r="AG35" s="1102"/>
      <c r="AH35" s="1115"/>
      <c r="AI35" s="1115"/>
      <c r="AJ35" s="1115"/>
      <c r="AK35" s="1115"/>
      <c r="AL35" s="1115"/>
      <c r="AM35" s="1126"/>
      <c r="AN35" s="1102"/>
      <c r="AO35" s="1115"/>
      <c r="AP35" s="1115"/>
      <c r="AQ35" s="1115"/>
      <c r="AR35" s="1115"/>
      <c r="AS35" s="1115"/>
      <c r="AT35" s="1126"/>
      <c r="AU35" s="1102"/>
      <c r="AV35" s="1115"/>
      <c r="AW35" s="1115"/>
      <c r="AX35" s="1164"/>
      <c r="AY35" s="1177"/>
      <c r="AZ35" s="1188"/>
      <c r="BA35" s="1197"/>
      <c r="BB35" s="1208"/>
      <c r="BC35" s="1223"/>
      <c r="BD35" s="1223"/>
      <c r="BE35" s="1223"/>
      <c r="BF35" s="1237"/>
    </row>
    <row r="36" spans="2:58" ht="20.25" customHeight="1">
      <c r="B36" s="939"/>
      <c r="C36" s="959"/>
      <c r="D36" s="979"/>
      <c r="E36" s="989"/>
      <c r="F36" s="993"/>
      <c r="G36" s="1006"/>
      <c r="H36" s="1018"/>
      <c r="I36" s="1026"/>
      <c r="J36" s="1026"/>
      <c r="K36" s="1031"/>
      <c r="L36" s="1040"/>
      <c r="M36" s="1049"/>
      <c r="N36" s="1049"/>
      <c r="O36" s="1061"/>
      <c r="P36" s="1069" t="s">
        <v>590</v>
      </c>
      <c r="Q36" s="1078"/>
      <c r="R36" s="1086"/>
      <c r="S36" s="1103" t="str">
        <f>IF(S35="","",VLOOKUP(S35,'標準様式１シフト記号表（勤務時間帯）'!$C$7:$K$36,9,FALSE))</f>
        <v/>
      </c>
      <c r="T36" s="1116" t="str">
        <f>IF(T35="","",VLOOKUP(T35,'標準様式１シフト記号表（勤務時間帯）'!$C$7:$K$36,9,FALSE))</f>
        <v/>
      </c>
      <c r="U36" s="1116" t="str">
        <f>IF(U35="","",VLOOKUP(U35,'標準様式１シフト記号表（勤務時間帯）'!$C$7:$K$36,9,FALSE))</f>
        <v/>
      </c>
      <c r="V36" s="1116" t="str">
        <f>IF(V35="","",VLOOKUP(V35,'標準様式１シフト記号表（勤務時間帯）'!$C$7:$K$36,9,FALSE))</f>
        <v/>
      </c>
      <c r="W36" s="1116" t="str">
        <f>IF(W35="","",VLOOKUP(W35,'標準様式１シフト記号表（勤務時間帯）'!$C$7:$K$36,9,FALSE))</f>
        <v/>
      </c>
      <c r="X36" s="1116" t="str">
        <f>IF(X35="","",VLOOKUP(X35,'標準様式１シフト記号表（勤務時間帯）'!$C$7:$K$36,9,FALSE))</f>
        <v/>
      </c>
      <c r="Y36" s="1127" t="str">
        <f>IF(Y35="","",VLOOKUP(Y35,'標準様式１シフト記号表（勤務時間帯）'!$C$7:$K$36,9,FALSE))</f>
        <v/>
      </c>
      <c r="Z36" s="1103" t="str">
        <f>IF(Z35="","",VLOOKUP(Z35,'標準様式１シフト記号表（勤務時間帯）'!$C$7:$K$36,9,FALSE))</f>
        <v/>
      </c>
      <c r="AA36" s="1116" t="str">
        <f>IF(AA35="","",VLOOKUP(AA35,'標準様式１シフト記号表（勤務時間帯）'!$C$7:$K$36,9,FALSE))</f>
        <v/>
      </c>
      <c r="AB36" s="1116" t="str">
        <f>IF(AB35="","",VLOOKUP(AB35,'標準様式１シフト記号表（勤務時間帯）'!$C$7:$K$36,9,FALSE))</f>
        <v/>
      </c>
      <c r="AC36" s="1116" t="str">
        <f>IF(AC35="","",VLOOKUP(AC35,'標準様式１シフト記号表（勤務時間帯）'!$C$7:$K$36,9,FALSE))</f>
        <v/>
      </c>
      <c r="AD36" s="1116" t="str">
        <f>IF(AD35="","",VLOOKUP(AD35,'標準様式１シフト記号表（勤務時間帯）'!$C$7:$K$36,9,FALSE))</f>
        <v/>
      </c>
      <c r="AE36" s="1116" t="str">
        <f>IF(AE35="","",VLOOKUP(AE35,'標準様式１シフト記号表（勤務時間帯）'!$C$7:$K$36,9,FALSE))</f>
        <v/>
      </c>
      <c r="AF36" s="1127" t="str">
        <f>IF(AF35="","",VLOOKUP(AF35,'標準様式１シフト記号表（勤務時間帯）'!$C$7:$K$36,9,FALSE))</f>
        <v/>
      </c>
      <c r="AG36" s="1103" t="str">
        <f>IF(AG35="","",VLOOKUP(AG35,'標準様式１シフト記号表（勤務時間帯）'!$C$7:$K$36,9,FALSE))</f>
        <v/>
      </c>
      <c r="AH36" s="1116" t="str">
        <f>IF(AH35="","",VLOOKUP(AH35,'標準様式１シフト記号表（勤務時間帯）'!$C$7:$K$36,9,FALSE))</f>
        <v/>
      </c>
      <c r="AI36" s="1116" t="str">
        <f>IF(AI35="","",VLOOKUP(AI35,'標準様式１シフト記号表（勤務時間帯）'!$C$7:$K$36,9,FALSE))</f>
        <v/>
      </c>
      <c r="AJ36" s="1116" t="str">
        <f>IF(AJ35="","",VLOOKUP(AJ35,'標準様式１シフト記号表（勤務時間帯）'!$C$7:$K$36,9,FALSE))</f>
        <v/>
      </c>
      <c r="AK36" s="1116" t="str">
        <f>IF(AK35="","",VLOOKUP(AK35,'標準様式１シフト記号表（勤務時間帯）'!$C$7:$K$36,9,FALSE))</f>
        <v/>
      </c>
      <c r="AL36" s="1116" t="str">
        <f>IF(AL35="","",VLOOKUP(AL35,'標準様式１シフト記号表（勤務時間帯）'!$C$7:$K$36,9,FALSE))</f>
        <v/>
      </c>
      <c r="AM36" s="1127" t="str">
        <f>IF(AM35="","",VLOOKUP(AM35,'標準様式１シフト記号表（勤務時間帯）'!$C$7:$K$36,9,FALSE))</f>
        <v/>
      </c>
      <c r="AN36" s="1103" t="str">
        <f>IF(AN35="","",VLOOKUP(AN35,'標準様式１シフト記号表（勤務時間帯）'!$C$7:$K$36,9,FALSE))</f>
        <v/>
      </c>
      <c r="AO36" s="1116" t="str">
        <f>IF(AO35="","",VLOOKUP(AO35,'標準様式１シフト記号表（勤務時間帯）'!$C$7:$K$36,9,FALSE))</f>
        <v/>
      </c>
      <c r="AP36" s="1116" t="str">
        <f>IF(AP35="","",VLOOKUP(AP35,'標準様式１シフト記号表（勤務時間帯）'!$C$7:$K$36,9,FALSE))</f>
        <v/>
      </c>
      <c r="AQ36" s="1116" t="str">
        <f>IF(AQ35="","",VLOOKUP(AQ35,'標準様式１シフト記号表（勤務時間帯）'!$C$7:$K$36,9,FALSE))</f>
        <v/>
      </c>
      <c r="AR36" s="1116" t="str">
        <f>IF(AR35="","",VLOOKUP(AR35,'標準様式１シフト記号表（勤務時間帯）'!$C$7:$K$36,9,FALSE))</f>
        <v/>
      </c>
      <c r="AS36" s="1116" t="str">
        <f>IF(AS35="","",VLOOKUP(AS35,'標準様式１シフト記号表（勤務時間帯）'!$C$7:$K$36,9,FALSE))</f>
        <v/>
      </c>
      <c r="AT36" s="1127" t="str">
        <f>IF(AT35="","",VLOOKUP(AT35,'標準様式１シフト記号表（勤務時間帯）'!$C$7:$K$36,9,FALSE))</f>
        <v/>
      </c>
      <c r="AU36" s="1103" t="str">
        <f>IF(AU35="","",VLOOKUP(AU35,'標準様式１シフト記号表（勤務時間帯）'!$C$7:$K$36,9,FALSE))</f>
        <v/>
      </c>
      <c r="AV36" s="1116" t="str">
        <f>IF(AV35="","",VLOOKUP(AV35,'標準様式１シフト記号表（勤務時間帯）'!$C$7:$K$36,9,FALSE))</f>
        <v/>
      </c>
      <c r="AW36" s="1116" t="str">
        <f>IF(AW35="","",VLOOKUP(AW35,'標準様式１シフト記号表（勤務時間帯）'!$C$7:$K$36,9,FALSE))</f>
        <v/>
      </c>
      <c r="AX36" s="1162">
        <f>IF($BB$4="４週",SUM(S36:AT36),IF($BB$4="暦月",SUM(S36:AW36),""))</f>
        <v>0</v>
      </c>
      <c r="AY36" s="1175"/>
      <c r="AZ36" s="1186">
        <f>IF($BB$4="４週",AX36/4,IF($BB$4="暦月",'標準様式１（1枚版）'!AX36/('標準様式１（1枚版）'!$BB$9/7),""))</f>
        <v>0</v>
      </c>
      <c r="BA36" s="1195"/>
      <c r="BB36" s="1206"/>
      <c r="BC36" s="1221"/>
      <c r="BD36" s="1221"/>
      <c r="BE36" s="1221"/>
      <c r="BF36" s="1235"/>
    </row>
    <row r="37" spans="2:58" ht="20.25" customHeight="1">
      <c r="B37" s="939"/>
      <c r="C37" s="960"/>
      <c r="D37" s="980"/>
      <c r="E37" s="990"/>
      <c r="F37" s="993">
        <f>C35</f>
        <v>0</v>
      </c>
      <c r="G37" s="1007"/>
      <c r="H37" s="1018"/>
      <c r="I37" s="1026"/>
      <c r="J37" s="1026"/>
      <c r="K37" s="1031"/>
      <c r="L37" s="1042"/>
      <c r="M37" s="1051"/>
      <c r="N37" s="1051"/>
      <c r="O37" s="1063"/>
      <c r="P37" s="1070" t="s">
        <v>316</v>
      </c>
      <c r="Q37" s="1079"/>
      <c r="R37" s="1087"/>
      <c r="S37" s="1104" t="str">
        <f>IF(S35="","",VLOOKUP(S35,'標準様式１シフト記号表（勤務時間帯）'!$C$7:$U$36,19,FALSE))</f>
        <v/>
      </c>
      <c r="T37" s="1117" t="str">
        <f>IF(T35="","",VLOOKUP(T35,'標準様式１シフト記号表（勤務時間帯）'!$C$7:$U$36,19,FALSE))</f>
        <v/>
      </c>
      <c r="U37" s="1117" t="str">
        <f>IF(U35="","",VLOOKUP(U35,'標準様式１シフト記号表（勤務時間帯）'!$C$7:$U$36,19,FALSE))</f>
        <v/>
      </c>
      <c r="V37" s="1117" t="str">
        <f>IF(V35="","",VLOOKUP(V35,'標準様式１シフト記号表（勤務時間帯）'!$C$7:$U$36,19,FALSE))</f>
        <v/>
      </c>
      <c r="W37" s="1117" t="str">
        <f>IF(W35="","",VLOOKUP(W35,'標準様式１シフト記号表（勤務時間帯）'!$C$7:$U$36,19,FALSE))</f>
        <v/>
      </c>
      <c r="X37" s="1117" t="str">
        <f>IF(X35="","",VLOOKUP(X35,'標準様式１シフト記号表（勤務時間帯）'!$C$7:$U$36,19,FALSE))</f>
        <v/>
      </c>
      <c r="Y37" s="1128" t="str">
        <f>IF(Y35="","",VLOOKUP(Y35,'標準様式１シフト記号表（勤務時間帯）'!$C$7:$U$36,19,FALSE))</f>
        <v/>
      </c>
      <c r="Z37" s="1104" t="str">
        <f>IF(Z35="","",VLOOKUP(Z35,'標準様式１シフト記号表（勤務時間帯）'!$C$7:$U$36,19,FALSE))</f>
        <v/>
      </c>
      <c r="AA37" s="1117" t="str">
        <f>IF(AA35="","",VLOOKUP(AA35,'標準様式１シフト記号表（勤務時間帯）'!$C$7:$U$36,19,FALSE))</f>
        <v/>
      </c>
      <c r="AB37" s="1117" t="str">
        <f>IF(AB35="","",VLOOKUP(AB35,'標準様式１シフト記号表（勤務時間帯）'!$C$7:$U$36,19,FALSE))</f>
        <v/>
      </c>
      <c r="AC37" s="1117" t="str">
        <f>IF(AC35="","",VLOOKUP(AC35,'標準様式１シフト記号表（勤務時間帯）'!$C$7:$U$36,19,FALSE))</f>
        <v/>
      </c>
      <c r="AD37" s="1117" t="str">
        <f>IF(AD35="","",VLOOKUP(AD35,'標準様式１シフト記号表（勤務時間帯）'!$C$7:$U$36,19,FALSE))</f>
        <v/>
      </c>
      <c r="AE37" s="1117" t="str">
        <f>IF(AE35="","",VLOOKUP(AE35,'標準様式１シフト記号表（勤務時間帯）'!$C$7:$U$36,19,FALSE))</f>
        <v/>
      </c>
      <c r="AF37" s="1128" t="str">
        <f>IF(AF35="","",VLOOKUP(AF35,'標準様式１シフト記号表（勤務時間帯）'!$C$7:$U$36,19,FALSE))</f>
        <v/>
      </c>
      <c r="AG37" s="1104" t="str">
        <f>IF(AG35="","",VLOOKUP(AG35,'標準様式１シフト記号表（勤務時間帯）'!$C$7:$U$36,19,FALSE))</f>
        <v/>
      </c>
      <c r="AH37" s="1117" t="str">
        <f>IF(AH35="","",VLOOKUP(AH35,'標準様式１シフト記号表（勤務時間帯）'!$C$7:$U$36,19,FALSE))</f>
        <v/>
      </c>
      <c r="AI37" s="1117" t="str">
        <f>IF(AI35="","",VLOOKUP(AI35,'標準様式１シフト記号表（勤務時間帯）'!$C$7:$U$36,19,FALSE))</f>
        <v/>
      </c>
      <c r="AJ37" s="1117" t="str">
        <f>IF(AJ35="","",VLOOKUP(AJ35,'標準様式１シフト記号表（勤務時間帯）'!$C$7:$U$36,19,FALSE))</f>
        <v/>
      </c>
      <c r="AK37" s="1117" t="str">
        <f>IF(AK35="","",VLOOKUP(AK35,'標準様式１シフト記号表（勤務時間帯）'!$C$7:$U$36,19,FALSE))</f>
        <v/>
      </c>
      <c r="AL37" s="1117" t="str">
        <f>IF(AL35="","",VLOOKUP(AL35,'標準様式１シフト記号表（勤務時間帯）'!$C$7:$U$36,19,FALSE))</f>
        <v/>
      </c>
      <c r="AM37" s="1128" t="str">
        <f>IF(AM35="","",VLOOKUP(AM35,'標準様式１シフト記号表（勤務時間帯）'!$C$7:$U$36,19,FALSE))</f>
        <v/>
      </c>
      <c r="AN37" s="1104" t="str">
        <f>IF(AN35="","",VLOOKUP(AN35,'標準様式１シフト記号表（勤務時間帯）'!$C$7:$U$36,19,FALSE))</f>
        <v/>
      </c>
      <c r="AO37" s="1117" t="str">
        <f>IF(AO35="","",VLOOKUP(AO35,'標準様式１シフト記号表（勤務時間帯）'!$C$7:$U$36,19,FALSE))</f>
        <v/>
      </c>
      <c r="AP37" s="1117" t="str">
        <f>IF(AP35="","",VLOOKUP(AP35,'標準様式１シフト記号表（勤務時間帯）'!$C$7:$U$36,19,FALSE))</f>
        <v/>
      </c>
      <c r="AQ37" s="1117" t="str">
        <f>IF(AQ35="","",VLOOKUP(AQ35,'標準様式１シフト記号表（勤務時間帯）'!$C$7:$U$36,19,FALSE))</f>
        <v/>
      </c>
      <c r="AR37" s="1117" t="str">
        <f>IF(AR35="","",VLOOKUP(AR35,'標準様式１シフト記号表（勤務時間帯）'!$C$7:$U$36,19,FALSE))</f>
        <v/>
      </c>
      <c r="AS37" s="1117" t="str">
        <f>IF(AS35="","",VLOOKUP(AS35,'標準様式１シフト記号表（勤務時間帯）'!$C$7:$U$36,19,FALSE))</f>
        <v/>
      </c>
      <c r="AT37" s="1128" t="str">
        <f>IF(AT35="","",VLOOKUP(AT35,'標準様式１シフト記号表（勤務時間帯）'!$C$7:$U$36,19,FALSE))</f>
        <v/>
      </c>
      <c r="AU37" s="1104" t="str">
        <f>IF(AU35="","",VLOOKUP(AU35,'標準様式１シフト記号表（勤務時間帯）'!$C$7:$U$36,19,FALSE))</f>
        <v/>
      </c>
      <c r="AV37" s="1117" t="str">
        <f>IF(AV35="","",VLOOKUP(AV35,'標準様式１シフト記号表（勤務時間帯）'!$C$7:$U$36,19,FALSE))</f>
        <v/>
      </c>
      <c r="AW37" s="1117" t="str">
        <f>IF(AW35="","",VLOOKUP(AW35,'標準様式１シフト記号表（勤務時間帯）'!$C$7:$U$36,19,FALSE))</f>
        <v/>
      </c>
      <c r="AX37" s="1163">
        <f>IF($BB$4="４週",SUM(S37:AT37),IF($BB$4="暦月",SUM(S37:AW37),""))</f>
        <v>0</v>
      </c>
      <c r="AY37" s="1176"/>
      <c r="AZ37" s="1187">
        <f>IF($BB$4="４週",AX37/4,IF($BB$4="暦月",'標準様式１（1枚版）'!AX37/('標準様式１（1枚版）'!$BB$9/7),""))</f>
        <v>0</v>
      </c>
      <c r="BA37" s="1196"/>
      <c r="BB37" s="1207"/>
      <c r="BC37" s="1222"/>
      <c r="BD37" s="1222"/>
      <c r="BE37" s="1222"/>
      <c r="BF37" s="1236"/>
    </row>
    <row r="38" spans="2:58" ht="20.25" customHeight="1">
      <c r="B38" s="939">
        <f>B35+1</f>
        <v>6</v>
      </c>
      <c r="C38" s="958"/>
      <c r="D38" s="978"/>
      <c r="E38" s="988"/>
      <c r="F38" s="995"/>
      <c r="G38" s="995"/>
      <c r="H38" s="1019"/>
      <c r="I38" s="1026"/>
      <c r="J38" s="1026"/>
      <c r="K38" s="1031"/>
      <c r="L38" s="1041"/>
      <c r="M38" s="1050"/>
      <c r="N38" s="1050"/>
      <c r="O38" s="1062"/>
      <c r="P38" s="1071" t="s">
        <v>589</v>
      </c>
      <c r="Q38" s="1080"/>
      <c r="R38" s="1088"/>
      <c r="S38" s="1102"/>
      <c r="T38" s="1115"/>
      <c r="U38" s="1115"/>
      <c r="V38" s="1115"/>
      <c r="W38" s="1115"/>
      <c r="X38" s="1115"/>
      <c r="Y38" s="1126"/>
      <c r="Z38" s="1102"/>
      <c r="AA38" s="1115"/>
      <c r="AB38" s="1115"/>
      <c r="AC38" s="1115"/>
      <c r="AD38" s="1115"/>
      <c r="AE38" s="1115"/>
      <c r="AF38" s="1126"/>
      <c r="AG38" s="1102"/>
      <c r="AH38" s="1115"/>
      <c r="AI38" s="1115"/>
      <c r="AJ38" s="1115"/>
      <c r="AK38" s="1115"/>
      <c r="AL38" s="1115"/>
      <c r="AM38" s="1126"/>
      <c r="AN38" s="1102"/>
      <c r="AO38" s="1115"/>
      <c r="AP38" s="1115"/>
      <c r="AQ38" s="1115"/>
      <c r="AR38" s="1115"/>
      <c r="AS38" s="1115"/>
      <c r="AT38" s="1126"/>
      <c r="AU38" s="1102"/>
      <c r="AV38" s="1115"/>
      <c r="AW38" s="1115"/>
      <c r="AX38" s="1164"/>
      <c r="AY38" s="1177"/>
      <c r="AZ38" s="1188"/>
      <c r="BA38" s="1197"/>
      <c r="BB38" s="1208"/>
      <c r="BC38" s="1223"/>
      <c r="BD38" s="1223"/>
      <c r="BE38" s="1223"/>
      <c r="BF38" s="1237"/>
    </row>
    <row r="39" spans="2:58" ht="20.25" customHeight="1">
      <c r="B39" s="939"/>
      <c r="C39" s="959"/>
      <c r="D39" s="979"/>
      <c r="E39" s="989"/>
      <c r="F39" s="993"/>
      <c r="G39" s="1006"/>
      <c r="H39" s="1018"/>
      <c r="I39" s="1026"/>
      <c r="J39" s="1026"/>
      <c r="K39" s="1031"/>
      <c r="L39" s="1040"/>
      <c r="M39" s="1049"/>
      <c r="N39" s="1049"/>
      <c r="O39" s="1061"/>
      <c r="P39" s="1069" t="s">
        <v>590</v>
      </c>
      <c r="Q39" s="1078"/>
      <c r="R39" s="1086"/>
      <c r="S39" s="1103" t="str">
        <f>IF(S38="","",VLOOKUP(S38,'標準様式１シフト記号表（勤務時間帯）'!$C$7:$K$36,9,FALSE))</f>
        <v/>
      </c>
      <c r="T39" s="1116" t="str">
        <f>IF(T38="","",VLOOKUP(T38,'標準様式１シフト記号表（勤務時間帯）'!$C$7:$K$36,9,FALSE))</f>
        <v/>
      </c>
      <c r="U39" s="1116" t="str">
        <f>IF(U38="","",VLOOKUP(U38,'標準様式１シフト記号表（勤務時間帯）'!$C$7:$K$36,9,FALSE))</f>
        <v/>
      </c>
      <c r="V39" s="1116" t="str">
        <f>IF(V38="","",VLOOKUP(V38,'標準様式１シフト記号表（勤務時間帯）'!$C$7:$K$36,9,FALSE))</f>
        <v/>
      </c>
      <c r="W39" s="1116" t="str">
        <f>IF(W38="","",VLOOKUP(W38,'標準様式１シフト記号表（勤務時間帯）'!$C$7:$K$36,9,FALSE))</f>
        <v/>
      </c>
      <c r="X39" s="1116" t="str">
        <f>IF(X38="","",VLOOKUP(X38,'標準様式１シフト記号表（勤務時間帯）'!$C$7:$K$36,9,FALSE))</f>
        <v/>
      </c>
      <c r="Y39" s="1127" t="str">
        <f>IF(Y38="","",VLOOKUP(Y38,'標準様式１シフト記号表（勤務時間帯）'!$C$7:$K$36,9,FALSE))</f>
        <v/>
      </c>
      <c r="Z39" s="1103" t="str">
        <f>IF(Z38="","",VLOOKUP(Z38,'標準様式１シフト記号表（勤務時間帯）'!$C$7:$K$36,9,FALSE))</f>
        <v/>
      </c>
      <c r="AA39" s="1116" t="str">
        <f>IF(AA38="","",VLOOKUP(AA38,'標準様式１シフト記号表（勤務時間帯）'!$C$7:$K$36,9,FALSE))</f>
        <v/>
      </c>
      <c r="AB39" s="1116" t="str">
        <f>IF(AB38="","",VLOOKUP(AB38,'標準様式１シフト記号表（勤務時間帯）'!$C$7:$K$36,9,FALSE))</f>
        <v/>
      </c>
      <c r="AC39" s="1116" t="str">
        <f>IF(AC38="","",VLOOKUP(AC38,'標準様式１シフト記号表（勤務時間帯）'!$C$7:$K$36,9,FALSE))</f>
        <v/>
      </c>
      <c r="AD39" s="1116" t="str">
        <f>IF(AD38="","",VLOOKUP(AD38,'標準様式１シフト記号表（勤務時間帯）'!$C$7:$K$36,9,FALSE))</f>
        <v/>
      </c>
      <c r="AE39" s="1116" t="str">
        <f>IF(AE38="","",VLOOKUP(AE38,'標準様式１シフト記号表（勤務時間帯）'!$C$7:$K$36,9,FALSE))</f>
        <v/>
      </c>
      <c r="AF39" s="1127" t="str">
        <f>IF(AF38="","",VLOOKUP(AF38,'標準様式１シフト記号表（勤務時間帯）'!$C$7:$K$36,9,FALSE))</f>
        <v/>
      </c>
      <c r="AG39" s="1103" t="str">
        <f>IF(AG38="","",VLOOKUP(AG38,'標準様式１シフト記号表（勤務時間帯）'!$C$7:$K$36,9,FALSE))</f>
        <v/>
      </c>
      <c r="AH39" s="1116" t="str">
        <f>IF(AH38="","",VLOOKUP(AH38,'標準様式１シフト記号表（勤務時間帯）'!$C$7:$K$36,9,FALSE))</f>
        <v/>
      </c>
      <c r="AI39" s="1116" t="str">
        <f>IF(AI38="","",VLOOKUP(AI38,'標準様式１シフト記号表（勤務時間帯）'!$C$7:$K$36,9,FALSE))</f>
        <v/>
      </c>
      <c r="AJ39" s="1116" t="str">
        <f>IF(AJ38="","",VLOOKUP(AJ38,'標準様式１シフト記号表（勤務時間帯）'!$C$7:$K$36,9,FALSE))</f>
        <v/>
      </c>
      <c r="AK39" s="1116" t="str">
        <f>IF(AK38="","",VLOOKUP(AK38,'標準様式１シフト記号表（勤務時間帯）'!$C$7:$K$36,9,FALSE))</f>
        <v/>
      </c>
      <c r="AL39" s="1116" t="str">
        <f>IF(AL38="","",VLOOKUP(AL38,'標準様式１シフト記号表（勤務時間帯）'!$C$7:$K$36,9,FALSE))</f>
        <v/>
      </c>
      <c r="AM39" s="1127" t="str">
        <f>IF(AM38="","",VLOOKUP(AM38,'標準様式１シフト記号表（勤務時間帯）'!$C$7:$K$36,9,FALSE))</f>
        <v/>
      </c>
      <c r="AN39" s="1103" t="str">
        <f>IF(AN38="","",VLOOKUP(AN38,'標準様式１シフト記号表（勤務時間帯）'!$C$7:$K$36,9,FALSE))</f>
        <v/>
      </c>
      <c r="AO39" s="1116" t="str">
        <f>IF(AO38="","",VLOOKUP(AO38,'標準様式１シフト記号表（勤務時間帯）'!$C$7:$K$36,9,FALSE))</f>
        <v/>
      </c>
      <c r="AP39" s="1116" t="str">
        <f>IF(AP38="","",VLOOKUP(AP38,'標準様式１シフト記号表（勤務時間帯）'!$C$7:$K$36,9,FALSE))</f>
        <v/>
      </c>
      <c r="AQ39" s="1116" t="str">
        <f>IF(AQ38="","",VLOOKUP(AQ38,'標準様式１シフト記号表（勤務時間帯）'!$C$7:$K$36,9,FALSE))</f>
        <v/>
      </c>
      <c r="AR39" s="1116" t="str">
        <f>IF(AR38="","",VLOOKUP(AR38,'標準様式１シフト記号表（勤務時間帯）'!$C$7:$K$36,9,FALSE))</f>
        <v/>
      </c>
      <c r="AS39" s="1116" t="str">
        <f>IF(AS38="","",VLOOKUP(AS38,'標準様式１シフト記号表（勤務時間帯）'!$C$7:$K$36,9,FALSE))</f>
        <v/>
      </c>
      <c r="AT39" s="1127" t="str">
        <f>IF(AT38="","",VLOOKUP(AT38,'標準様式１シフト記号表（勤務時間帯）'!$C$7:$K$36,9,FALSE))</f>
        <v/>
      </c>
      <c r="AU39" s="1103" t="str">
        <f>IF(AU38="","",VLOOKUP(AU38,'標準様式１シフト記号表（勤務時間帯）'!$C$7:$K$36,9,FALSE))</f>
        <v/>
      </c>
      <c r="AV39" s="1116" t="str">
        <f>IF(AV38="","",VLOOKUP(AV38,'標準様式１シフト記号表（勤務時間帯）'!$C$7:$K$36,9,FALSE))</f>
        <v/>
      </c>
      <c r="AW39" s="1116" t="str">
        <f>IF(AW38="","",VLOOKUP(AW38,'標準様式１シフト記号表（勤務時間帯）'!$C$7:$K$36,9,FALSE))</f>
        <v/>
      </c>
      <c r="AX39" s="1162">
        <f>IF($BB$4="４週",SUM(S39:AT39),IF($BB$4="暦月",SUM(S39:AW39),""))</f>
        <v>0</v>
      </c>
      <c r="AY39" s="1175"/>
      <c r="AZ39" s="1186">
        <f>IF($BB$4="４週",AX39/4,IF($BB$4="暦月",'標準様式１（1枚版）'!AX39/('標準様式１（1枚版）'!$BB$9/7),""))</f>
        <v>0</v>
      </c>
      <c r="BA39" s="1195"/>
      <c r="BB39" s="1206"/>
      <c r="BC39" s="1221"/>
      <c r="BD39" s="1221"/>
      <c r="BE39" s="1221"/>
      <c r="BF39" s="1235"/>
    </row>
    <row r="40" spans="2:58" ht="20.25" customHeight="1">
      <c r="B40" s="939"/>
      <c r="C40" s="960"/>
      <c r="D40" s="980"/>
      <c r="E40" s="990"/>
      <c r="F40" s="993">
        <f>C38</f>
        <v>0</v>
      </c>
      <c r="G40" s="1007"/>
      <c r="H40" s="1018"/>
      <c r="I40" s="1026"/>
      <c r="J40" s="1026"/>
      <c r="K40" s="1031"/>
      <c r="L40" s="1042"/>
      <c r="M40" s="1051"/>
      <c r="N40" s="1051"/>
      <c r="O40" s="1063"/>
      <c r="P40" s="1070" t="s">
        <v>316</v>
      </c>
      <c r="Q40" s="1079"/>
      <c r="R40" s="1087"/>
      <c r="S40" s="1104" t="str">
        <f>IF(S38="","",VLOOKUP(S38,'標準様式１シフト記号表（勤務時間帯）'!$C$7:$U$36,19,FALSE))</f>
        <v/>
      </c>
      <c r="T40" s="1117" t="str">
        <f>IF(T38="","",VLOOKUP(T38,'標準様式１シフト記号表（勤務時間帯）'!$C$7:$U$36,19,FALSE))</f>
        <v/>
      </c>
      <c r="U40" s="1117" t="str">
        <f>IF(U38="","",VLOOKUP(U38,'標準様式１シフト記号表（勤務時間帯）'!$C$7:$U$36,19,FALSE))</f>
        <v/>
      </c>
      <c r="V40" s="1117" t="str">
        <f>IF(V38="","",VLOOKUP(V38,'標準様式１シフト記号表（勤務時間帯）'!$C$7:$U$36,19,FALSE))</f>
        <v/>
      </c>
      <c r="W40" s="1117" t="str">
        <f>IF(W38="","",VLOOKUP(W38,'標準様式１シフト記号表（勤務時間帯）'!$C$7:$U$36,19,FALSE))</f>
        <v/>
      </c>
      <c r="X40" s="1117" t="str">
        <f>IF(X38="","",VLOOKUP(X38,'標準様式１シフト記号表（勤務時間帯）'!$C$7:$U$36,19,FALSE))</f>
        <v/>
      </c>
      <c r="Y40" s="1128" t="str">
        <f>IF(Y38="","",VLOOKUP(Y38,'標準様式１シフト記号表（勤務時間帯）'!$C$7:$U$36,19,FALSE))</f>
        <v/>
      </c>
      <c r="Z40" s="1104" t="str">
        <f>IF(Z38="","",VLOOKUP(Z38,'標準様式１シフト記号表（勤務時間帯）'!$C$7:$U$36,19,FALSE))</f>
        <v/>
      </c>
      <c r="AA40" s="1117" t="str">
        <f>IF(AA38="","",VLOOKUP(AA38,'標準様式１シフト記号表（勤務時間帯）'!$C$7:$U$36,19,FALSE))</f>
        <v/>
      </c>
      <c r="AB40" s="1117" t="str">
        <f>IF(AB38="","",VLOOKUP(AB38,'標準様式１シフト記号表（勤務時間帯）'!$C$7:$U$36,19,FALSE))</f>
        <v/>
      </c>
      <c r="AC40" s="1117" t="str">
        <f>IF(AC38="","",VLOOKUP(AC38,'標準様式１シフト記号表（勤務時間帯）'!$C$7:$U$36,19,FALSE))</f>
        <v/>
      </c>
      <c r="AD40" s="1117" t="str">
        <f>IF(AD38="","",VLOOKUP(AD38,'標準様式１シフト記号表（勤務時間帯）'!$C$7:$U$36,19,FALSE))</f>
        <v/>
      </c>
      <c r="AE40" s="1117" t="str">
        <f>IF(AE38="","",VLOOKUP(AE38,'標準様式１シフト記号表（勤務時間帯）'!$C$7:$U$36,19,FALSE))</f>
        <v/>
      </c>
      <c r="AF40" s="1128" t="str">
        <f>IF(AF38="","",VLOOKUP(AF38,'標準様式１シフト記号表（勤務時間帯）'!$C$7:$U$36,19,FALSE))</f>
        <v/>
      </c>
      <c r="AG40" s="1104" t="str">
        <f>IF(AG38="","",VLOOKUP(AG38,'標準様式１シフト記号表（勤務時間帯）'!$C$7:$U$36,19,FALSE))</f>
        <v/>
      </c>
      <c r="AH40" s="1117" t="str">
        <f>IF(AH38="","",VLOOKUP(AH38,'標準様式１シフト記号表（勤務時間帯）'!$C$7:$U$36,19,FALSE))</f>
        <v/>
      </c>
      <c r="AI40" s="1117" t="str">
        <f>IF(AI38="","",VLOOKUP(AI38,'標準様式１シフト記号表（勤務時間帯）'!$C$7:$U$36,19,FALSE))</f>
        <v/>
      </c>
      <c r="AJ40" s="1117" t="str">
        <f>IF(AJ38="","",VLOOKUP(AJ38,'標準様式１シフト記号表（勤務時間帯）'!$C$7:$U$36,19,FALSE))</f>
        <v/>
      </c>
      <c r="AK40" s="1117" t="str">
        <f>IF(AK38="","",VLOOKUP(AK38,'標準様式１シフト記号表（勤務時間帯）'!$C$7:$U$36,19,FALSE))</f>
        <v/>
      </c>
      <c r="AL40" s="1117" t="str">
        <f>IF(AL38="","",VLOOKUP(AL38,'標準様式１シフト記号表（勤務時間帯）'!$C$7:$U$36,19,FALSE))</f>
        <v/>
      </c>
      <c r="AM40" s="1128" t="str">
        <f>IF(AM38="","",VLOOKUP(AM38,'標準様式１シフト記号表（勤務時間帯）'!$C$7:$U$36,19,FALSE))</f>
        <v/>
      </c>
      <c r="AN40" s="1104" t="str">
        <f>IF(AN38="","",VLOOKUP(AN38,'標準様式１シフト記号表（勤務時間帯）'!$C$7:$U$36,19,FALSE))</f>
        <v/>
      </c>
      <c r="AO40" s="1117" t="str">
        <f>IF(AO38="","",VLOOKUP(AO38,'標準様式１シフト記号表（勤務時間帯）'!$C$7:$U$36,19,FALSE))</f>
        <v/>
      </c>
      <c r="AP40" s="1117" t="str">
        <f>IF(AP38="","",VLOOKUP(AP38,'標準様式１シフト記号表（勤務時間帯）'!$C$7:$U$36,19,FALSE))</f>
        <v/>
      </c>
      <c r="AQ40" s="1117" t="str">
        <f>IF(AQ38="","",VLOOKUP(AQ38,'標準様式１シフト記号表（勤務時間帯）'!$C$7:$U$36,19,FALSE))</f>
        <v/>
      </c>
      <c r="AR40" s="1117" t="str">
        <f>IF(AR38="","",VLOOKUP(AR38,'標準様式１シフト記号表（勤務時間帯）'!$C$7:$U$36,19,FALSE))</f>
        <v/>
      </c>
      <c r="AS40" s="1117" t="str">
        <f>IF(AS38="","",VLOOKUP(AS38,'標準様式１シフト記号表（勤務時間帯）'!$C$7:$U$36,19,FALSE))</f>
        <v/>
      </c>
      <c r="AT40" s="1128" t="str">
        <f>IF(AT38="","",VLOOKUP(AT38,'標準様式１シフト記号表（勤務時間帯）'!$C$7:$U$36,19,FALSE))</f>
        <v/>
      </c>
      <c r="AU40" s="1104" t="str">
        <f>IF(AU38="","",VLOOKUP(AU38,'標準様式１シフト記号表（勤務時間帯）'!$C$7:$U$36,19,FALSE))</f>
        <v/>
      </c>
      <c r="AV40" s="1117" t="str">
        <f>IF(AV38="","",VLOOKUP(AV38,'標準様式１シフト記号表（勤務時間帯）'!$C$7:$U$36,19,FALSE))</f>
        <v/>
      </c>
      <c r="AW40" s="1117" t="str">
        <f>IF(AW38="","",VLOOKUP(AW38,'標準様式１シフト記号表（勤務時間帯）'!$C$7:$U$36,19,FALSE))</f>
        <v/>
      </c>
      <c r="AX40" s="1163">
        <f>IF($BB$4="４週",SUM(S40:AT40),IF($BB$4="暦月",SUM(S40:AW40),""))</f>
        <v>0</v>
      </c>
      <c r="AY40" s="1176"/>
      <c r="AZ40" s="1187">
        <f>IF($BB$4="４週",AX40/4,IF($BB$4="暦月",'標準様式１（1枚版）'!AX40/('標準様式１（1枚版）'!$BB$9/7),""))</f>
        <v>0</v>
      </c>
      <c r="BA40" s="1196"/>
      <c r="BB40" s="1207"/>
      <c r="BC40" s="1222"/>
      <c r="BD40" s="1222"/>
      <c r="BE40" s="1222"/>
      <c r="BF40" s="1236"/>
    </row>
    <row r="41" spans="2:58" ht="20.25" customHeight="1">
      <c r="B41" s="939">
        <f>B38+1</f>
        <v>7</v>
      </c>
      <c r="C41" s="958"/>
      <c r="D41" s="978"/>
      <c r="E41" s="988"/>
      <c r="F41" s="995"/>
      <c r="G41" s="995"/>
      <c r="H41" s="1019"/>
      <c r="I41" s="1026"/>
      <c r="J41" s="1026"/>
      <c r="K41" s="1031"/>
      <c r="L41" s="1041"/>
      <c r="M41" s="1050"/>
      <c r="N41" s="1050"/>
      <c r="O41" s="1062"/>
      <c r="P41" s="1071" t="s">
        <v>589</v>
      </c>
      <c r="Q41" s="1080"/>
      <c r="R41" s="1088"/>
      <c r="S41" s="1102"/>
      <c r="T41" s="1115"/>
      <c r="U41" s="1115"/>
      <c r="V41" s="1115"/>
      <c r="W41" s="1115"/>
      <c r="X41" s="1115"/>
      <c r="Y41" s="1126"/>
      <c r="Z41" s="1102"/>
      <c r="AA41" s="1115"/>
      <c r="AB41" s="1115"/>
      <c r="AC41" s="1115"/>
      <c r="AD41" s="1115"/>
      <c r="AE41" s="1115"/>
      <c r="AF41" s="1126"/>
      <c r="AG41" s="1102"/>
      <c r="AH41" s="1115"/>
      <c r="AI41" s="1115"/>
      <c r="AJ41" s="1115"/>
      <c r="AK41" s="1115"/>
      <c r="AL41" s="1115"/>
      <c r="AM41" s="1126"/>
      <c r="AN41" s="1102"/>
      <c r="AO41" s="1115"/>
      <c r="AP41" s="1115"/>
      <c r="AQ41" s="1115"/>
      <c r="AR41" s="1115"/>
      <c r="AS41" s="1115"/>
      <c r="AT41" s="1126"/>
      <c r="AU41" s="1102"/>
      <c r="AV41" s="1115"/>
      <c r="AW41" s="1115"/>
      <c r="AX41" s="1164"/>
      <c r="AY41" s="1177"/>
      <c r="AZ41" s="1188"/>
      <c r="BA41" s="1197"/>
      <c r="BB41" s="1208"/>
      <c r="BC41" s="1223"/>
      <c r="BD41" s="1223"/>
      <c r="BE41" s="1223"/>
      <c r="BF41" s="1237"/>
    </row>
    <row r="42" spans="2:58" ht="20.25" customHeight="1">
      <c r="B42" s="939"/>
      <c r="C42" s="959"/>
      <c r="D42" s="979"/>
      <c r="E42" s="989"/>
      <c r="F42" s="993"/>
      <c r="G42" s="1006"/>
      <c r="H42" s="1018"/>
      <c r="I42" s="1026"/>
      <c r="J42" s="1026"/>
      <c r="K42" s="1031"/>
      <c r="L42" s="1040"/>
      <c r="M42" s="1049"/>
      <c r="N42" s="1049"/>
      <c r="O42" s="1061"/>
      <c r="P42" s="1069" t="s">
        <v>590</v>
      </c>
      <c r="Q42" s="1078"/>
      <c r="R42" s="1086"/>
      <c r="S42" s="1103" t="str">
        <f>IF(S41="","",VLOOKUP(S41,'標準様式１シフト記号表（勤務時間帯）'!$C$7:$K$36,9,FALSE))</f>
        <v/>
      </c>
      <c r="T42" s="1116" t="str">
        <f>IF(T41="","",VLOOKUP(T41,'標準様式１シフト記号表（勤務時間帯）'!$C$7:$K$36,9,FALSE))</f>
        <v/>
      </c>
      <c r="U42" s="1116" t="str">
        <f>IF(U41="","",VLOOKUP(U41,'標準様式１シフト記号表（勤務時間帯）'!$C$7:$K$36,9,FALSE))</f>
        <v/>
      </c>
      <c r="V42" s="1116" t="str">
        <f>IF(V41="","",VLOOKUP(V41,'標準様式１シフト記号表（勤務時間帯）'!$C$7:$K$36,9,FALSE))</f>
        <v/>
      </c>
      <c r="W42" s="1116" t="str">
        <f>IF(W41="","",VLOOKUP(W41,'標準様式１シフト記号表（勤務時間帯）'!$C$7:$K$36,9,FALSE))</f>
        <v/>
      </c>
      <c r="X42" s="1116" t="str">
        <f>IF(X41="","",VLOOKUP(X41,'標準様式１シフト記号表（勤務時間帯）'!$C$7:$K$36,9,FALSE))</f>
        <v/>
      </c>
      <c r="Y42" s="1127" t="str">
        <f>IF(Y41="","",VLOOKUP(Y41,'標準様式１シフト記号表（勤務時間帯）'!$C$7:$K$36,9,FALSE))</f>
        <v/>
      </c>
      <c r="Z42" s="1103" t="str">
        <f>IF(Z41="","",VLOOKUP(Z41,'標準様式１シフト記号表（勤務時間帯）'!$C$7:$K$36,9,FALSE))</f>
        <v/>
      </c>
      <c r="AA42" s="1116" t="str">
        <f>IF(AA41="","",VLOOKUP(AA41,'標準様式１シフト記号表（勤務時間帯）'!$C$7:$K$36,9,FALSE))</f>
        <v/>
      </c>
      <c r="AB42" s="1116" t="str">
        <f>IF(AB41="","",VLOOKUP(AB41,'標準様式１シフト記号表（勤務時間帯）'!$C$7:$K$36,9,FALSE))</f>
        <v/>
      </c>
      <c r="AC42" s="1116" t="str">
        <f>IF(AC41="","",VLOOKUP(AC41,'標準様式１シフト記号表（勤務時間帯）'!$C$7:$K$36,9,FALSE))</f>
        <v/>
      </c>
      <c r="AD42" s="1116" t="str">
        <f>IF(AD41="","",VLOOKUP(AD41,'標準様式１シフト記号表（勤務時間帯）'!$C$7:$K$36,9,FALSE))</f>
        <v/>
      </c>
      <c r="AE42" s="1116" t="str">
        <f>IF(AE41="","",VLOOKUP(AE41,'標準様式１シフト記号表（勤務時間帯）'!$C$7:$K$36,9,FALSE))</f>
        <v/>
      </c>
      <c r="AF42" s="1127" t="str">
        <f>IF(AF41="","",VLOOKUP(AF41,'標準様式１シフト記号表（勤務時間帯）'!$C$7:$K$36,9,FALSE))</f>
        <v/>
      </c>
      <c r="AG42" s="1103" t="str">
        <f>IF(AG41="","",VLOOKUP(AG41,'標準様式１シフト記号表（勤務時間帯）'!$C$7:$K$36,9,FALSE))</f>
        <v/>
      </c>
      <c r="AH42" s="1116" t="str">
        <f>IF(AH41="","",VLOOKUP(AH41,'標準様式１シフト記号表（勤務時間帯）'!$C$7:$K$36,9,FALSE))</f>
        <v/>
      </c>
      <c r="AI42" s="1116" t="str">
        <f>IF(AI41="","",VLOOKUP(AI41,'標準様式１シフト記号表（勤務時間帯）'!$C$7:$K$36,9,FALSE))</f>
        <v/>
      </c>
      <c r="AJ42" s="1116" t="str">
        <f>IF(AJ41="","",VLOOKUP(AJ41,'標準様式１シフト記号表（勤務時間帯）'!$C$7:$K$36,9,FALSE))</f>
        <v/>
      </c>
      <c r="AK42" s="1116" t="str">
        <f>IF(AK41="","",VLOOKUP(AK41,'標準様式１シフト記号表（勤務時間帯）'!$C$7:$K$36,9,FALSE))</f>
        <v/>
      </c>
      <c r="AL42" s="1116" t="str">
        <f>IF(AL41="","",VLOOKUP(AL41,'標準様式１シフト記号表（勤務時間帯）'!$C$7:$K$36,9,FALSE))</f>
        <v/>
      </c>
      <c r="AM42" s="1127" t="str">
        <f>IF(AM41="","",VLOOKUP(AM41,'標準様式１シフト記号表（勤務時間帯）'!$C$7:$K$36,9,FALSE))</f>
        <v/>
      </c>
      <c r="AN42" s="1103" t="str">
        <f>IF(AN41="","",VLOOKUP(AN41,'標準様式１シフト記号表（勤務時間帯）'!$C$7:$K$36,9,FALSE))</f>
        <v/>
      </c>
      <c r="AO42" s="1116" t="str">
        <f>IF(AO41="","",VLOOKUP(AO41,'標準様式１シフト記号表（勤務時間帯）'!$C$7:$K$36,9,FALSE))</f>
        <v/>
      </c>
      <c r="AP42" s="1116" t="str">
        <f>IF(AP41="","",VLOOKUP(AP41,'標準様式１シフト記号表（勤務時間帯）'!$C$7:$K$36,9,FALSE))</f>
        <v/>
      </c>
      <c r="AQ42" s="1116" t="str">
        <f>IF(AQ41="","",VLOOKUP(AQ41,'標準様式１シフト記号表（勤務時間帯）'!$C$7:$K$36,9,FALSE))</f>
        <v/>
      </c>
      <c r="AR42" s="1116" t="str">
        <f>IF(AR41="","",VLOOKUP(AR41,'標準様式１シフト記号表（勤務時間帯）'!$C$7:$K$36,9,FALSE))</f>
        <v/>
      </c>
      <c r="AS42" s="1116" t="str">
        <f>IF(AS41="","",VLOOKUP(AS41,'標準様式１シフト記号表（勤務時間帯）'!$C$7:$K$36,9,FALSE))</f>
        <v/>
      </c>
      <c r="AT42" s="1127" t="str">
        <f>IF(AT41="","",VLOOKUP(AT41,'標準様式１シフト記号表（勤務時間帯）'!$C$7:$K$36,9,FALSE))</f>
        <v/>
      </c>
      <c r="AU42" s="1103" t="str">
        <f>IF(AU41="","",VLOOKUP(AU41,'標準様式１シフト記号表（勤務時間帯）'!$C$7:$K$36,9,FALSE))</f>
        <v/>
      </c>
      <c r="AV42" s="1116" t="str">
        <f>IF(AV41="","",VLOOKUP(AV41,'標準様式１シフト記号表（勤務時間帯）'!$C$7:$K$36,9,FALSE))</f>
        <v/>
      </c>
      <c r="AW42" s="1116" t="str">
        <f>IF(AW41="","",VLOOKUP(AW41,'標準様式１シフト記号表（勤務時間帯）'!$C$7:$K$36,9,FALSE))</f>
        <v/>
      </c>
      <c r="AX42" s="1162">
        <f>IF($BB$4="４週",SUM(S42:AT42),IF($BB$4="暦月",SUM(S42:AW42),""))</f>
        <v>0</v>
      </c>
      <c r="AY42" s="1175"/>
      <c r="AZ42" s="1186">
        <f>IF($BB$4="４週",AX42/4,IF($BB$4="暦月",'標準様式１（1枚版）'!AX42/('標準様式１（1枚版）'!$BB$9/7),""))</f>
        <v>0</v>
      </c>
      <c r="BA42" s="1195"/>
      <c r="BB42" s="1206"/>
      <c r="BC42" s="1221"/>
      <c r="BD42" s="1221"/>
      <c r="BE42" s="1221"/>
      <c r="BF42" s="1235"/>
    </row>
    <row r="43" spans="2:58" ht="20.25" customHeight="1">
      <c r="B43" s="939"/>
      <c r="C43" s="960"/>
      <c r="D43" s="980"/>
      <c r="E43" s="990"/>
      <c r="F43" s="993">
        <f>C41</f>
        <v>0</v>
      </c>
      <c r="G43" s="1007"/>
      <c r="H43" s="1018"/>
      <c r="I43" s="1026"/>
      <c r="J43" s="1026"/>
      <c r="K43" s="1031"/>
      <c r="L43" s="1042"/>
      <c r="M43" s="1051"/>
      <c r="N43" s="1051"/>
      <c r="O43" s="1063"/>
      <c r="P43" s="1070" t="s">
        <v>316</v>
      </c>
      <c r="Q43" s="1079"/>
      <c r="R43" s="1087"/>
      <c r="S43" s="1104" t="str">
        <f>IF(S41="","",VLOOKUP(S41,'標準様式１シフト記号表（勤務時間帯）'!$C$7:$U$36,19,FALSE))</f>
        <v/>
      </c>
      <c r="T43" s="1117" t="str">
        <f>IF(T41="","",VLOOKUP(T41,'標準様式１シフト記号表（勤務時間帯）'!$C$7:$U$36,19,FALSE))</f>
        <v/>
      </c>
      <c r="U43" s="1117" t="str">
        <f>IF(U41="","",VLOOKUP(U41,'標準様式１シフト記号表（勤務時間帯）'!$C$7:$U$36,19,FALSE))</f>
        <v/>
      </c>
      <c r="V43" s="1117" t="str">
        <f>IF(V41="","",VLOOKUP(V41,'標準様式１シフト記号表（勤務時間帯）'!$C$7:$U$36,19,FALSE))</f>
        <v/>
      </c>
      <c r="W43" s="1117" t="str">
        <f>IF(W41="","",VLOOKUP(W41,'標準様式１シフト記号表（勤務時間帯）'!$C$7:$U$36,19,FALSE))</f>
        <v/>
      </c>
      <c r="X43" s="1117" t="str">
        <f>IF(X41="","",VLOOKUP(X41,'標準様式１シフト記号表（勤務時間帯）'!$C$7:$U$36,19,FALSE))</f>
        <v/>
      </c>
      <c r="Y43" s="1128" t="str">
        <f>IF(Y41="","",VLOOKUP(Y41,'標準様式１シフト記号表（勤務時間帯）'!$C$7:$U$36,19,FALSE))</f>
        <v/>
      </c>
      <c r="Z43" s="1104" t="str">
        <f>IF(Z41="","",VLOOKUP(Z41,'標準様式１シフト記号表（勤務時間帯）'!$C$7:$U$36,19,FALSE))</f>
        <v/>
      </c>
      <c r="AA43" s="1117" t="str">
        <f>IF(AA41="","",VLOOKUP(AA41,'標準様式１シフト記号表（勤務時間帯）'!$C$7:$U$36,19,FALSE))</f>
        <v/>
      </c>
      <c r="AB43" s="1117" t="str">
        <f>IF(AB41="","",VLOOKUP(AB41,'標準様式１シフト記号表（勤務時間帯）'!$C$7:$U$36,19,FALSE))</f>
        <v/>
      </c>
      <c r="AC43" s="1117" t="str">
        <f>IF(AC41="","",VLOOKUP(AC41,'標準様式１シフト記号表（勤務時間帯）'!$C$7:$U$36,19,FALSE))</f>
        <v/>
      </c>
      <c r="AD43" s="1117" t="str">
        <f>IF(AD41="","",VLOOKUP(AD41,'標準様式１シフト記号表（勤務時間帯）'!$C$7:$U$36,19,FALSE))</f>
        <v/>
      </c>
      <c r="AE43" s="1117" t="str">
        <f>IF(AE41="","",VLOOKUP(AE41,'標準様式１シフト記号表（勤務時間帯）'!$C$7:$U$36,19,FALSE))</f>
        <v/>
      </c>
      <c r="AF43" s="1128" t="str">
        <f>IF(AF41="","",VLOOKUP(AF41,'標準様式１シフト記号表（勤務時間帯）'!$C$7:$U$36,19,FALSE))</f>
        <v/>
      </c>
      <c r="AG43" s="1104" t="str">
        <f>IF(AG41="","",VLOOKUP(AG41,'標準様式１シフト記号表（勤務時間帯）'!$C$7:$U$36,19,FALSE))</f>
        <v/>
      </c>
      <c r="AH43" s="1117" t="str">
        <f>IF(AH41="","",VLOOKUP(AH41,'標準様式１シフト記号表（勤務時間帯）'!$C$7:$U$36,19,FALSE))</f>
        <v/>
      </c>
      <c r="AI43" s="1117" t="str">
        <f>IF(AI41="","",VLOOKUP(AI41,'標準様式１シフト記号表（勤務時間帯）'!$C$7:$U$36,19,FALSE))</f>
        <v/>
      </c>
      <c r="AJ43" s="1117" t="str">
        <f>IF(AJ41="","",VLOOKUP(AJ41,'標準様式１シフト記号表（勤務時間帯）'!$C$7:$U$36,19,FALSE))</f>
        <v/>
      </c>
      <c r="AK43" s="1117" t="str">
        <f>IF(AK41="","",VLOOKUP(AK41,'標準様式１シフト記号表（勤務時間帯）'!$C$7:$U$36,19,FALSE))</f>
        <v/>
      </c>
      <c r="AL43" s="1117" t="str">
        <f>IF(AL41="","",VLOOKUP(AL41,'標準様式１シフト記号表（勤務時間帯）'!$C$7:$U$36,19,FALSE))</f>
        <v/>
      </c>
      <c r="AM43" s="1128" t="str">
        <f>IF(AM41="","",VLOOKUP(AM41,'標準様式１シフト記号表（勤務時間帯）'!$C$7:$U$36,19,FALSE))</f>
        <v/>
      </c>
      <c r="AN43" s="1104" t="str">
        <f>IF(AN41="","",VLOOKUP(AN41,'標準様式１シフト記号表（勤務時間帯）'!$C$7:$U$36,19,FALSE))</f>
        <v/>
      </c>
      <c r="AO43" s="1117" t="str">
        <f>IF(AO41="","",VLOOKUP(AO41,'標準様式１シフト記号表（勤務時間帯）'!$C$7:$U$36,19,FALSE))</f>
        <v/>
      </c>
      <c r="AP43" s="1117" t="str">
        <f>IF(AP41="","",VLOOKUP(AP41,'標準様式１シフト記号表（勤務時間帯）'!$C$7:$U$36,19,FALSE))</f>
        <v/>
      </c>
      <c r="AQ43" s="1117" t="str">
        <f>IF(AQ41="","",VLOOKUP(AQ41,'標準様式１シフト記号表（勤務時間帯）'!$C$7:$U$36,19,FALSE))</f>
        <v/>
      </c>
      <c r="AR43" s="1117" t="str">
        <f>IF(AR41="","",VLOOKUP(AR41,'標準様式１シフト記号表（勤務時間帯）'!$C$7:$U$36,19,FALSE))</f>
        <v/>
      </c>
      <c r="AS43" s="1117" t="str">
        <f>IF(AS41="","",VLOOKUP(AS41,'標準様式１シフト記号表（勤務時間帯）'!$C$7:$U$36,19,FALSE))</f>
        <v/>
      </c>
      <c r="AT43" s="1128" t="str">
        <f>IF(AT41="","",VLOOKUP(AT41,'標準様式１シフト記号表（勤務時間帯）'!$C$7:$U$36,19,FALSE))</f>
        <v/>
      </c>
      <c r="AU43" s="1104" t="str">
        <f>IF(AU41="","",VLOOKUP(AU41,'標準様式１シフト記号表（勤務時間帯）'!$C$7:$U$36,19,FALSE))</f>
        <v/>
      </c>
      <c r="AV43" s="1117" t="str">
        <f>IF(AV41="","",VLOOKUP(AV41,'標準様式１シフト記号表（勤務時間帯）'!$C$7:$U$36,19,FALSE))</f>
        <v/>
      </c>
      <c r="AW43" s="1117" t="str">
        <f>IF(AW41="","",VLOOKUP(AW41,'標準様式１シフト記号表（勤務時間帯）'!$C$7:$U$36,19,FALSE))</f>
        <v/>
      </c>
      <c r="AX43" s="1163">
        <f>IF($BB$4="４週",SUM(S43:AT43),IF($BB$4="暦月",SUM(S43:AW43),""))</f>
        <v>0</v>
      </c>
      <c r="AY43" s="1176"/>
      <c r="AZ43" s="1187">
        <f>IF($BB$4="４週",AX43/4,IF($BB$4="暦月",'標準様式１（1枚版）'!AX43/('標準様式１（1枚版）'!$BB$9/7),""))</f>
        <v>0</v>
      </c>
      <c r="BA43" s="1196"/>
      <c r="BB43" s="1207"/>
      <c r="BC43" s="1222"/>
      <c r="BD43" s="1222"/>
      <c r="BE43" s="1222"/>
      <c r="BF43" s="1236"/>
    </row>
    <row r="44" spans="2:58" ht="20.25" customHeight="1">
      <c r="B44" s="939">
        <f>B41+1</f>
        <v>8</v>
      </c>
      <c r="C44" s="958"/>
      <c r="D44" s="978"/>
      <c r="E44" s="988"/>
      <c r="F44" s="995"/>
      <c r="G44" s="995"/>
      <c r="H44" s="1019"/>
      <c r="I44" s="1026"/>
      <c r="J44" s="1026"/>
      <c r="K44" s="1031"/>
      <c r="L44" s="1041"/>
      <c r="M44" s="1050"/>
      <c r="N44" s="1050"/>
      <c r="O44" s="1062"/>
      <c r="P44" s="1071" t="s">
        <v>589</v>
      </c>
      <c r="Q44" s="1080"/>
      <c r="R44" s="1088"/>
      <c r="S44" s="1102"/>
      <c r="T44" s="1115"/>
      <c r="U44" s="1115"/>
      <c r="V44" s="1115"/>
      <c r="W44" s="1115"/>
      <c r="X44" s="1115"/>
      <c r="Y44" s="1126"/>
      <c r="Z44" s="1102"/>
      <c r="AA44" s="1115"/>
      <c r="AB44" s="1115"/>
      <c r="AC44" s="1115"/>
      <c r="AD44" s="1115"/>
      <c r="AE44" s="1115"/>
      <c r="AF44" s="1126"/>
      <c r="AG44" s="1102"/>
      <c r="AH44" s="1115"/>
      <c r="AI44" s="1115"/>
      <c r="AJ44" s="1115"/>
      <c r="AK44" s="1115"/>
      <c r="AL44" s="1115"/>
      <c r="AM44" s="1126"/>
      <c r="AN44" s="1102"/>
      <c r="AO44" s="1115"/>
      <c r="AP44" s="1115"/>
      <c r="AQ44" s="1115"/>
      <c r="AR44" s="1115"/>
      <c r="AS44" s="1115"/>
      <c r="AT44" s="1126"/>
      <c r="AU44" s="1102"/>
      <c r="AV44" s="1115"/>
      <c r="AW44" s="1115"/>
      <c r="AX44" s="1164"/>
      <c r="AY44" s="1177"/>
      <c r="AZ44" s="1188"/>
      <c r="BA44" s="1197"/>
      <c r="BB44" s="1208"/>
      <c r="BC44" s="1223"/>
      <c r="BD44" s="1223"/>
      <c r="BE44" s="1223"/>
      <c r="BF44" s="1237"/>
    </row>
    <row r="45" spans="2:58" ht="20.25" customHeight="1">
      <c r="B45" s="939"/>
      <c r="C45" s="959"/>
      <c r="D45" s="979"/>
      <c r="E45" s="989"/>
      <c r="F45" s="993"/>
      <c r="G45" s="1006"/>
      <c r="H45" s="1018"/>
      <c r="I45" s="1026"/>
      <c r="J45" s="1026"/>
      <c r="K45" s="1031"/>
      <c r="L45" s="1040"/>
      <c r="M45" s="1049"/>
      <c r="N45" s="1049"/>
      <c r="O45" s="1061"/>
      <c r="P45" s="1069" t="s">
        <v>590</v>
      </c>
      <c r="Q45" s="1078"/>
      <c r="R45" s="1086"/>
      <c r="S45" s="1103" t="str">
        <f>IF(S44="","",VLOOKUP(S44,'標準様式１シフト記号表（勤務時間帯）'!$C$7:$K$36,9,FALSE))</f>
        <v/>
      </c>
      <c r="T45" s="1116" t="str">
        <f>IF(T44="","",VLOOKUP(T44,'標準様式１シフト記号表（勤務時間帯）'!$C$7:$K$36,9,FALSE))</f>
        <v/>
      </c>
      <c r="U45" s="1116" t="str">
        <f>IF(U44="","",VLOOKUP(U44,'標準様式１シフト記号表（勤務時間帯）'!$C$7:$K$36,9,FALSE))</f>
        <v/>
      </c>
      <c r="V45" s="1116" t="str">
        <f>IF(V44="","",VLOOKUP(V44,'標準様式１シフト記号表（勤務時間帯）'!$C$7:$K$36,9,FALSE))</f>
        <v/>
      </c>
      <c r="W45" s="1116" t="str">
        <f>IF(W44="","",VLOOKUP(W44,'標準様式１シフト記号表（勤務時間帯）'!$C$7:$K$36,9,FALSE))</f>
        <v/>
      </c>
      <c r="X45" s="1116" t="str">
        <f>IF(X44="","",VLOOKUP(X44,'標準様式１シフト記号表（勤務時間帯）'!$C$7:$K$36,9,FALSE))</f>
        <v/>
      </c>
      <c r="Y45" s="1127" t="str">
        <f>IF(Y44="","",VLOOKUP(Y44,'標準様式１シフト記号表（勤務時間帯）'!$C$7:$K$36,9,FALSE))</f>
        <v/>
      </c>
      <c r="Z45" s="1103" t="str">
        <f>IF(Z44="","",VLOOKUP(Z44,'標準様式１シフト記号表（勤務時間帯）'!$C$7:$K$36,9,FALSE))</f>
        <v/>
      </c>
      <c r="AA45" s="1116" t="str">
        <f>IF(AA44="","",VLOOKUP(AA44,'標準様式１シフト記号表（勤務時間帯）'!$C$7:$K$36,9,FALSE))</f>
        <v/>
      </c>
      <c r="AB45" s="1116" t="str">
        <f>IF(AB44="","",VLOOKUP(AB44,'標準様式１シフト記号表（勤務時間帯）'!$C$7:$K$36,9,FALSE))</f>
        <v/>
      </c>
      <c r="AC45" s="1116" t="str">
        <f>IF(AC44="","",VLOOKUP(AC44,'標準様式１シフト記号表（勤務時間帯）'!$C$7:$K$36,9,FALSE))</f>
        <v/>
      </c>
      <c r="AD45" s="1116" t="str">
        <f>IF(AD44="","",VLOOKUP(AD44,'標準様式１シフト記号表（勤務時間帯）'!$C$7:$K$36,9,FALSE))</f>
        <v/>
      </c>
      <c r="AE45" s="1116" t="str">
        <f>IF(AE44="","",VLOOKUP(AE44,'標準様式１シフト記号表（勤務時間帯）'!$C$7:$K$36,9,FALSE))</f>
        <v/>
      </c>
      <c r="AF45" s="1127" t="str">
        <f>IF(AF44="","",VLOOKUP(AF44,'標準様式１シフト記号表（勤務時間帯）'!$C$7:$K$36,9,FALSE))</f>
        <v/>
      </c>
      <c r="AG45" s="1103" t="str">
        <f>IF(AG44="","",VLOOKUP(AG44,'標準様式１シフト記号表（勤務時間帯）'!$C$7:$K$36,9,FALSE))</f>
        <v/>
      </c>
      <c r="AH45" s="1116" t="str">
        <f>IF(AH44="","",VLOOKUP(AH44,'標準様式１シフト記号表（勤務時間帯）'!$C$7:$K$36,9,FALSE))</f>
        <v/>
      </c>
      <c r="AI45" s="1116" t="str">
        <f>IF(AI44="","",VLOOKUP(AI44,'標準様式１シフト記号表（勤務時間帯）'!$C$7:$K$36,9,FALSE))</f>
        <v/>
      </c>
      <c r="AJ45" s="1116" t="str">
        <f>IF(AJ44="","",VLOOKUP(AJ44,'標準様式１シフト記号表（勤務時間帯）'!$C$7:$K$36,9,FALSE))</f>
        <v/>
      </c>
      <c r="AK45" s="1116" t="str">
        <f>IF(AK44="","",VLOOKUP(AK44,'標準様式１シフト記号表（勤務時間帯）'!$C$7:$K$36,9,FALSE))</f>
        <v/>
      </c>
      <c r="AL45" s="1116" t="str">
        <f>IF(AL44="","",VLOOKUP(AL44,'標準様式１シフト記号表（勤務時間帯）'!$C$7:$K$36,9,FALSE))</f>
        <v/>
      </c>
      <c r="AM45" s="1127" t="str">
        <f>IF(AM44="","",VLOOKUP(AM44,'標準様式１シフト記号表（勤務時間帯）'!$C$7:$K$36,9,FALSE))</f>
        <v/>
      </c>
      <c r="AN45" s="1103" t="str">
        <f>IF(AN44="","",VLOOKUP(AN44,'標準様式１シフト記号表（勤務時間帯）'!$C$7:$K$36,9,FALSE))</f>
        <v/>
      </c>
      <c r="AO45" s="1116" t="str">
        <f>IF(AO44="","",VLOOKUP(AO44,'標準様式１シフト記号表（勤務時間帯）'!$C$7:$K$36,9,FALSE))</f>
        <v/>
      </c>
      <c r="AP45" s="1116" t="str">
        <f>IF(AP44="","",VLOOKUP(AP44,'標準様式１シフト記号表（勤務時間帯）'!$C$7:$K$36,9,FALSE))</f>
        <v/>
      </c>
      <c r="AQ45" s="1116" t="str">
        <f>IF(AQ44="","",VLOOKUP(AQ44,'標準様式１シフト記号表（勤務時間帯）'!$C$7:$K$36,9,FALSE))</f>
        <v/>
      </c>
      <c r="AR45" s="1116" t="str">
        <f>IF(AR44="","",VLOOKUP(AR44,'標準様式１シフト記号表（勤務時間帯）'!$C$7:$K$36,9,FALSE))</f>
        <v/>
      </c>
      <c r="AS45" s="1116" t="str">
        <f>IF(AS44="","",VLOOKUP(AS44,'標準様式１シフト記号表（勤務時間帯）'!$C$7:$K$36,9,FALSE))</f>
        <v/>
      </c>
      <c r="AT45" s="1127" t="str">
        <f>IF(AT44="","",VLOOKUP(AT44,'標準様式１シフト記号表（勤務時間帯）'!$C$7:$K$36,9,FALSE))</f>
        <v/>
      </c>
      <c r="AU45" s="1103" t="str">
        <f>IF(AU44="","",VLOOKUP(AU44,'標準様式１シフト記号表（勤務時間帯）'!$C$7:$K$36,9,FALSE))</f>
        <v/>
      </c>
      <c r="AV45" s="1116" t="str">
        <f>IF(AV44="","",VLOOKUP(AV44,'標準様式１シフト記号表（勤務時間帯）'!$C$7:$K$36,9,FALSE))</f>
        <v/>
      </c>
      <c r="AW45" s="1116" t="str">
        <f>IF(AW44="","",VLOOKUP(AW44,'標準様式１シフト記号表（勤務時間帯）'!$C$7:$K$36,9,FALSE))</f>
        <v/>
      </c>
      <c r="AX45" s="1162">
        <f>IF($BB$4="４週",SUM(S45:AT45),IF($BB$4="暦月",SUM(S45:AW45),""))</f>
        <v>0</v>
      </c>
      <c r="AY45" s="1175"/>
      <c r="AZ45" s="1186">
        <f>IF($BB$4="４週",AX45/4,IF($BB$4="暦月",'標準様式１（1枚版）'!AX45/('標準様式１（1枚版）'!$BB$9/7),""))</f>
        <v>0</v>
      </c>
      <c r="BA45" s="1195"/>
      <c r="BB45" s="1206"/>
      <c r="BC45" s="1221"/>
      <c r="BD45" s="1221"/>
      <c r="BE45" s="1221"/>
      <c r="BF45" s="1235"/>
    </row>
    <row r="46" spans="2:58" ht="20.25" customHeight="1">
      <c r="B46" s="939"/>
      <c r="C46" s="960"/>
      <c r="D46" s="980"/>
      <c r="E46" s="990"/>
      <c r="F46" s="993">
        <f>C44</f>
        <v>0</v>
      </c>
      <c r="G46" s="1007"/>
      <c r="H46" s="1018"/>
      <c r="I46" s="1026"/>
      <c r="J46" s="1026"/>
      <c r="K46" s="1031"/>
      <c r="L46" s="1042"/>
      <c r="M46" s="1051"/>
      <c r="N46" s="1051"/>
      <c r="O46" s="1063"/>
      <c r="P46" s="1070" t="s">
        <v>316</v>
      </c>
      <c r="Q46" s="1079"/>
      <c r="R46" s="1087"/>
      <c r="S46" s="1104" t="str">
        <f>IF(S44="","",VLOOKUP(S44,'標準様式１シフト記号表（勤務時間帯）'!$C$7:$U$36,19,FALSE))</f>
        <v/>
      </c>
      <c r="T46" s="1117" t="str">
        <f>IF(T44="","",VLOOKUP(T44,'標準様式１シフト記号表（勤務時間帯）'!$C$7:$U$36,19,FALSE))</f>
        <v/>
      </c>
      <c r="U46" s="1117" t="str">
        <f>IF(U44="","",VLOOKUP(U44,'標準様式１シフト記号表（勤務時間帯）'!$C$7:$U$36,19,FALSE))</f>
        <v/>
      </c>
      <c r="V46" s="1117" t="str">
        <f>IF(V44="","",VLOOKUP(V44,'標準様式１シフト記号表（勤務時間帯）'!$C$7:$U$36,19,FALSE))</f>
        <v/>
      </c>
      <c r="W46" s="1117" t="str">
        <f>IF(W44="","",VLOOKUP(W44,'標準様式１シフト記号表（勤務時間帯）'!$C$7:$U$36,19,FALSE))</f>
        <v/>
      </c>
      <c r="X46" s="1117" t="str">
        <f>IF(X44="","",VLOOKUP(X44,'標準様式１シフト記号表（勤務時間帯）'!$C$7:$U$36,19,FALSE))</f>
        <v/>
      </c>
      <c r="Y46" s="1128" t="str">
        <f>IF(Y44="","",VLOOKUP(Y44,'標準様式１シフト記号表（勤務時間帯）'!$C$7:$U$36,19,FALSE))</f>
        <v/>
      </c>
      <c r="Z46" s="1104" t="str">
        <f>IF(Z44="","",VLOOKUP(Z44,'標準様式１シフト記号表（勤務時間帯）'!$C$7:$U$36,19,FALSE))</f>
        <v/>
      </c>
      <c r="AA46" s="1117" t="str">
        <f>IF(AA44="","",VLOOKUP(AA44,'標準様式１シフト記号表（勤務時間帯）'!$C$7:$U$36,19,FALSE))</f>
        <v/>
      </c>
      <c r="AB46" s="1117" t="str">
        <f>IF(AB44="","",VLOOKUP(AB44,'標準様式１シフト記号表（勤務時間帯）'!$C$7:$U$36,19,FALSE))</f>
        <v/>
      </c>
      <c r="AC46" s="1117" t="str">
        <f>IF(AC44="","",VLOOKUP(AC44,'標準様式１シフト記号表（勤務時間帯）'!$C$7:$U$36,19,FALSE))</f>
        <v/>
      </c>
      <c r="AD46" s="1117" t="str">
        <f>IF(AD44="","",VLOOKUP(AD44,'標準様式１シフト記号表（勤務時間帯）'!$C$7:$U$36,19,FALSE))</f>
        <v/>
      </c>
      <c r="AE46" s="1117" t="str">
        <f>IF(AE44="","",VLOOKUP(AE44,'標準様式１シフト記号表（勤務時間帯）'!$C$7:$U$36,19,FALSE))</f>
        <v/>
      </c>
      <c r="AF46" s="1128" t="str">
        <f>IF(AF44="","",VLOOKUP(AF44,'標準様式１シフト記号表（勤務時間帯）'!$C$7:$U$36,19,FALSE))</f>
        <v/>
      </c>
      <c r="AG46" s="1104" t="str">
        <f>IF(AG44="","",VLOOKUP(AG44,'標準様式１シフト記号表（勤務時間帯）'!$C$7:$U$36,19,FALSE))</f>
        <v/>
      </c>
      <c r="AH46" s="1117" t="str">
        <f>IF(AH44="","",VLOOKUP(AH44,'標準様式１シフト記号表（勤務時間帯）'!$C$7:$U$36,19,FALSE))</f>
        <v/>
      </c>
      <c r="AI46" s="1117" t="str">
        <f>IF(AI44="","",VLOOKUP(AI44,'標準様式１シフト記号表（勤務時間帯）'!$C$7:$U$36,19,FALSE))</f>
        <v/>
      </c>
      <c r="AJ46" s="1117" t="str">
        <f>IF(AJ44="","",VLOOKUP(AJ44,'標準様式１シフト記号表（勤務時間帯）'!$C$7:$U$36,19,FALSE))</f>
        <v/>
      </c>
      <c r="AK46" s="1117" t="str">
        <f>IF(AK44="","",VLOOKUP(AK44,'標準様式１シフト記号表（勤務時間帯）'!$C$7:$U$36,19,FALSE))</f>
        <v/>
      </c>
      <c r="AL46" s="1117" t="str">
        <f>IF(AL44="","",VLOOKUP(AL44,'標準様式１シフト記号表（勤務時間帯）'!$C$7:$U$36,19,FALSE))</f>
        <v/>
      </c>
      <c r="AM46" s="1128" t="str">
        <f>IF(AM44="","",VLOOKUP(AM44,'標準様式１シフト記号表（勤務時間帯）'!$C$7:$U$36,19,FALSE))</f>
        <v/>
      </c>
      <c r="AN46" s="1104" t="str">
        <f>IF(AN44="","",VLOOKUP(AN44,'標準様式１シフト記号表（勤務時間帯）'!$C$7:$U$36,19,FALSE))</f>
        <v/>
      </c>
      <c r="AO46" s="1117" t="str">
        <f>IF(AO44="","",VLOOKUP(AO44,'標準様式１シフト記号表（勤務時間帯）'!$C$7:$U$36,19,FALSE))</f>
        <v/>
      </c>
      <c r="AP46" s="1117" t="str">
        <f>IF(AP44="","",VLOOKUP(AP44,'標準様式１シフト記号表（勤務時間帯）'!$C$7:$U$36,19,FALSE))</f>
        <v/>
      </c>
      <c r="AQ46" s="1117" t="str">
        <f>IF(AQ44="","",VLOOKUP(AQ44,'標準様式１シフト記号表（勤務時間帯）'!$C$7:$U$36,19,FALSE))</f>
        <v/>
      </c>
      <c r="AR46" s="1117" t="str">
        <f>IF(AR44="","",VLOOKUP(AR44,'標準様式１シフト記号表（勤務時間帯）'!$C$7:$U$36,19,FALSE))</f>
        <v/>
      </c>
      <c r="AS46" s="1117" t="str">
        <f>IF(AS44="","",VLOOKUP(AS44,'標準様式１シフト記号表（勤務時間帯）'!$C$7:$U$36,19,FALSE))</f>
        <v/>
      </c>
      <c r="AT46" s="1128" t="str">
        <f>IF(AT44="","",VLOOKUP(AT44,'標準様式１シフト記号表（勤務時間帯）'!$C$7:$U$36,19,FALSE))</f>
        <v/>
      </c>
      <c r="AU46" s="1104" t="str">
        <f>IF(AU44="","",VLOOKUP(AU44,'標準様式１シフト記号表（勤務時間帯）'!$C$7:$U$36,19,FALSE))</f>
        <v/>
      </c>
      <c r="AV46" s="1117" t="str">
        <f>IF(AV44="","",VLOOKUP(AV44,'標準様式１シフト記号表（勤務時間帯）'!$C$7:$U$36,19,FALSE))</f>
        <v/>
      </c>
      <c r="AW46" s="1117" t="str">
        <f>IF(AW44="","",VLOOKUP(AW44,'標準様式１シフト記号表（勤務時間帯）'!$C$7:$U$36,19,FALSE))</f>
        <v/>
      </c>
      <c r="AX46" s="1163">
        <f>IF($BB$4="４週",SUM(S46:AT46),IF($BB$4="暦月",SUM(S46:AW46),""))</f>
        <v>0</v>
      </c>
      <c r="AY46" s="1176"/>
      <c r="AZ46" s="1187">
        <f>IF($BB$4="４週",AX46/4,IF($BB$4="暦月",'標準様式１（1枚版）'!AX46/('標準様式１（1枚版）'!$BB$9/7),""))</f>
        <v>0</v>
      </c>
      <c r="BA46" s="1196"/>
      <c r="BB46" s="1207"/>
      <c r="BC46" s="1222"/>
      <c r="BD46" s="1222"/>
      <c r="BE46" s="1222"/>
      <c r="BF46" s="1236"/>
    </row>
    <row r="47" spans="2:58" ht="20.25" customHeight="1">
      <c r="B47" s="939">
        <f>B44+1</f>
        <v>9</v>
      </c>
      <c r="C47" s="958"/>
      <c r="D47" s="978"/>
      <c r="E47" s="988"/>
      <c r="F47" s="995"/>
      <c r="G47" s="995"/>
      <c r="H47" s="1019"/>
      <c r="I47" s="1026"/>
      <c r="J47" s="1026"/>
      <c r="K47" s="1031"/>
      <c r="L47" s="1041"/>
      <c r="M47" s="1050"/>
      <c r="N47" s="1050"/>
      <c r="O47" s="1062"/>
      <c r="P47" s="1071" t="s">
        <v>589</v>
      </c>
      <c r="Q47" s="1080"/>
      <c r="R47" s="1088"/>
      <c r="S47" s="1102"/>
      <c r="T47" s="1115"/>
      <c r="U47" s="1115"/>
      <c r="V47" s="1115"/>
      <c r="W47" s="1115"/>
      <c r="X47" s="1115"/>
      <c r="Y47" s="1126"/>
      <c r="Z47" s="1102"/>
      <c r="AA47" s="1115"/>
      <c r="AB47" s="1115"/>
      <c r="AC47" s="1115"/>
      <c r="AD47" s="1115"/>
      <c r="AE47" s="1115"/>
      <c r="AF47" s="1126"/>
      <c r="AG47" s="1102"/>
      <c r="AH47" s="1115"/>
      <c r="AI47" s="1115"/>
      <c r="AJ47" s="1115"/>
      <c r="AK47" s="1115"/>
      <c r="AL47" s="1115"/>
      <c r="AM47" s="1126"/>
      <c r="AN47" s="1102"/>
      <c r="AO47" s="1115"/>
      <c r="AP47" s="1115"/>
      <c r="AQ47" s="1115"/>
      <c r="AR47" s="1115"/>
      <c r="AS47" s="1115"/>
      <c r="AT47" s="1126"/>
      <c r="AU47" s="1102"/>
      <c r="AV47" s="1115"/>
      <c r="AW47" s="1115"/>
      <c r="AX47" s="1164"/>
      <c r="AY47" s="1177"/>
      <c r="AZ47" s="1188"/>
      <c r="BA47" s="1197"/>
      <c r="BB47" s="1208"/>
      <c r="BC47" s="1223"/>
      <c r="BD47" s="1223"/>
      <c r="BE47" s="1223"/>
      <c r="BF47" s="1237"/>
    </row>
    <row r="48" spans="2:58" ht="20.25" customHeight="1">
      <c r="B48" s="939"/>
      <c r="C48" s="959"/>
      <c r="D48" s="979"/>
      <c r="E48" s="989"/>
      <c r="F48" s="993"/>
      <c r="G48" s="1006"/>
      <c r="H48" s="1018"/>
      <c r="I48" s="1026"/>
      <c r="J48" s="1026"/>
      <c r="K48" s="1031"/>
      <c r="L48" s="1040"/>
      <c r="M48" s="1049"/>
      <c r="N48" s="1049"/>
      <c r="O48" s="1061"/>
      <c r="P48" s="1069" t="s">
        <v>590</v>
      </c>
      <c r="Q48" s="1078"/>
      <c r="R48" s="1086"/>
      <c r="S48" s="1103" t="str">
        <f>IF(S47="","",VLOOKUP(S47,'標準様式１シフト記号表（勤務時間帯）'!$C$7:$K$36,9,FALSE))</f>
        <v/>
      </c>
      <c r="T48" s="1116" t="str">
        <f>IF(T47="","",VLOOKUP(T47,'標準様式１シフト記号表（勤務時間帯）'!$C$7:$K$36,9,FALSE))</f>
        <v/>
      </c>
      <c r="U48" s="1116" t="str">
        <f>IF(U47="","",VLOOKUP(U47,'標準様式１シフト記号表（勤務時間帯）'!$C$7:$K$36,9,FALSE))</f>
        <v/>
      </c>
      <c r="V48" s="1116" t="str">
        <f>IF(V47="","",VLOOKUP(V47,'標準様式１シフト記号表（勤務時間帯）'!$C$7:$K$36,9,FALSE))</f>
        <v/>
      </c>
      <c r="W48" s="1116" t="str">
        <f>IF(W47="","",VLOOKUP(W47,'標準様式１シフト記号表（勤務時間帯）'!$C$7:$K$36,9,FALSE))</f>
        <v/>
      </c>
      <c r="X48" s="1116" t="str">
        <f>IF(X47="","",VLOOKUP(X47,'標準様式１シフト記号表（勤務時間帯）'!$C$7:$K$36,9,FALSE))</f>
        <v/>
      </c>
      <c r="Y48" s="1127" t="str">
        <f>IF(Y47="","",VLOOKUP(Y47,'標準様式１シフト記号表（勤務時間帯）'!$C$7:$K$36,9,FALSE))</f>
        <v/>
      </c>
      <c r="Z48" s="1103" t="str">
        <f>IF(Z47="","",VLOOKUP(Z47,'標準様式１シフト記号表（勤務時間帯）'!$C$7:$K$36,9,FALSE))</f>
        <v/>
      </c>
      <c r="AA48" s="1116" t="str">
        <f>IF(AA47="","",VLOOKUP(AA47,'標準様式１シフト記号表（勤務時間帯）'!$C$7:$K$36,9,FALSE))</f>
        <v/>
      </c>
      <c r="AB48" s="1116" t="str">
        <f>IF(AB47="","",VLOOKUP(AB47,'標準様式１シフト記号表（勤務時間帯）'!$C$7:$K$36,9,FALSE))</f>
        <v/>
      </c>
      <c r="AC48" s="1116" t="str">
        <f>IF(AC47="","",VLOOKUP(AC47,'標準様式１シフト記号表（勤務時間帯）'!$C$7:$K$36,9,FALSE))</f>
        <v/>
      </c>
      <c r="AD48" s="1116" t="str">
        <f>IF(AD47="","",VLOOKUP(AD47,'標準様式１シフト記号表（勤務時間帯）'!$C$7:$K$36,9,FALSE))</f>
        <v/>
      </c>
      <c r="AE48" s="1116" t="str">
        <f>IF(AE47="","",VLOOKUP(AE47,'標準様式１シフト記号表（勤務時間帯）'!$C$7:$K$36,9,FALSE))</f>
        <v/>
      </c>
      <c r="AF48" s="1127" t="str">
        <f>IF(AF47="","",VLOOKUP(AF47,'標準様式１シフト記号表（勤務時間帯）'!$C$7:$K$36,9,FALSE))</f>
        <v/>
      </c>
      <c r="AG48" s="1103" t="str">
        <f>IF(AG47="","",VLOOKUP(AG47,'標準様式１シフト記号表（勤務時間帯）'!$C$7:$K$36,9,FALSE))</f>
        <v/>
      </c>
      <c r="AH48" s="1116" t="str">
        <f>IF(AH47="","",VLOOKUP(AH47,'標準様式１シフト記号表（勤務時間帯）'!$C$7:$K$36,9,FALSE))</f>
        <v/>
      </c>
      <c r="AI48" s="1116" t="str">
        <f>IF(AI47="","",VLOOKUP(AI47,'標準様式１シフト記号表（勤務時間帯）'!$C$7:$K$36,9,FALSE))</f>
        <v/>
      </c>
      <c r="AJ48" s="1116" t="str">
        <f>IF(AJ47="","",VLOOKUP(AJ47,'標準様式１シフト記号表（勤務時間帯）'!$C$7:$K$36,9,FALSE))</f>
        <v/>
      </c>
      <c r="AK48" s="1116" t="str">
        <f>IF(AK47="","",VLOOKUP(AK47,'標準様式１シフト記号表（勤務時間帯）'!$C$7:$K$36,9,FALSE))</f>
        <v/>
      </c>
      <c r="AL48" s="1116" t="str">
        <f>IF(AL47="","",VLOOKUP(AL47,'標準様式１シフト記号表（勤務時間帯）'!$C$7:$K$36,9,FALSE))</f>
        <v/>
      </c>
      <c r="AM48" s="1127" t="str">
        <f>IF(AM47="","",VLOOKUP(AM47,'標準様式１シフト記号表（勤務時間帯）'!$C$7:$K$36,9,FALSE))</f>
        <v/>
      </c>
      <c r="AN48" s="1103" t="str">
        <f>IF(AN47="","",VLOOKUP(AN47,'標準様式１シフト記号表（勤務時間帯）'!$C$7:$K$36,9,FALSE))</f>
        <v/>
      </c>
      <c r="AO48" s="1116" t="str">
        <f>IF(AO47="","",VLOOKUP(AO47,'標準様式１シフト記号表（勤務時間帯）'!$C$7:$K$36,9,FALSE))</f>
        <v/>
      </c>
      <c r="AP48" s="1116" t="str">
        <f>IF(AP47="","",VLOOKUP(AP47,'標準様式１シフト記号表（勤務時間帯）'!$C$7:$K$36,9,FALSE))</f>
        <v/>
      </c>
      <c r="AQ48" s="1116" t="str">
        <f>IF(AQ47="","",VLOOKUP(AQ47,'標準様式１シフト記号表（勤務時間帯）'!$C$7:$K$36,9,FALSE))</f>
        <v/>
      </c>
      <c r="AR48" s="1116" t="str">
        <f>IF(AR47="","",VLOOKUP(AR47,'標準様式１シフト記号表（勤務時間帯）'!$C$7:$K$36,9,FALSE))</f>
        <v/>
      </c>
      <c r="AS48" s="1116" t="str">
        <f>IF(AS47="","",VLOOKUP(AS47,'標準様式１シフト記号表（勤務時間帯）'!$C$7:$K$36,9,FALSE))</f>
        <v/>
      </c>
      <c r="AT48" s="1127" t="str">
        <f>IF(AT47="","",VLOOKUP(AT47,'標準様式１シフト記号表（勤務時間帯）'!$C$7:$K$36,9,FALSE))</f>
        <v/>
      </c>
      <c r="AU48" s="1103" t="str">
        <f>IF(AU47="","",VLOOKUP(AU47,'標準様式１シフト記号表（勤務時間帯）'!$C$7:$K$36,9,FALSE))</f>
        <v/>
      </c>
      <c r="AV48" s="1116" t="str">
        <f>IF(AV47="","",VLOOKUP(AV47,'標準様式１シフト記号表（勤務時間帯）'!$C$7:$K$36,9,FALSE))</f>
        <v/>
      </c>
      <c r="AW48" s="1116" t="str">
        <f>IF(AW47="","",VLOOKUP(AW47,'標準様式１シフト記号表（勤務時間帯）'!$C$7:$K$36,9,FALSE))</f>
        <v/>
      </c>
      <c r="AX48" s="1162">
        <f>IF($BB$4="４週",SUM(S48:AT48),IF($BB$4="暦月",SUM(S48:AW48),""))</f>
        <v>0</v>
      </c>
      <c r="AY48" s="1175"/>
      <c r="AZ48" s="1186">
        <f>IF($BB$4="４週",AX48/4,IF($BB$4="暦月",'標準様式１（1枚版）'!AX48/('標準様式１（1枚版）'!$BB$9/7),""))</f>
        <v>0</v>
      </c>
      <c r="BA48" s="1195"/>
      <c r="BB48" s="1206"/>
      <c r="BC48" s="1221"/>
      <c r="BD48" s="1221"/>
      <c r="BE48" s="1221"/>
      <c r="BF48" s="1235"/>
    </row>
    <row r="49" spans="2:58" ht="20.25" customHeight="1">
      <c r="B49" s="939"/>
      <c r="C49" s="960"/>
      <c r="D49" s="980"/>
      <c r="E49" s="990"/>
      <c r="F49" s="993">
        <f>C47</f>
        <v>0</v>
      </c>
      <c r="G49" s="1007"/>
      <c r="H49" s="1018"/>
      <c r="I49" s="1026"/>
      <c r="J49" s="1026"/>
      <c r="K49" s="1031"/>
      <c r="L49" s="1042"/>
      <c r="M49" s="1051"/>
      <c r="N49" s="1051"/>
      <c r="O49" s="1063"/>
      <c r="P49" s="1070" t="s">
        <v>316</v>
      </c>
      <c r="Q49" s="1079"/>
      <c r="R49" s="1087"/>
      <c r="S49" s="1104" t="str">
        <f>IF(S47="","",VLOOKUP(S47,'標準様式１シフト記号表（勤務時間帯）'!$C$7:$U$36,19,FALSE))</f>
        <v/>
      </c>
      <c r="T49" s="1117" t="str">
        <f>IF(T47="","",VLOOKUP(T47,'標準様式１シフト記号表（勤務時間帯）'!$C$7:$U$36,19,FALSE))</f>
        <v/>
      </c>
      <c r="U49" s="1117" t="str">
        <f>IF(U47="","",VLOOKUP(U47,'標準様式１シフト記号表（勤務時間帯）'!$C$7:$U$36,19,FALSE))</f>
        <v/>
      </c>
      <c r="V49" s="1117" t="str">
        <f>IF(V47="","",VLOOKUP(V47,'標準様式１シフト記号表（勤務時間帯）'!$C$7:$U$36,19,FALSE))</f>
        <v/>
      </c>
      <c r="W49" s="1117" t="str">
        <f>IF(W47="","",VLOOKUP(W47,'標準様式１シフト記号表（勤務時間帯）'!$C$7:$U$36,19,FALSE))</f>
        <v/>
      </c>
      <c r="X49" s="1117" t="str">
        <f>IF(X47="","",VLOOKUP(X47,'標準様式１シフト記号表（勤務時間帯）'!$C$7:$U$36,19,FALSE))</f>
        <v/>
      </c>
      <c r="Y49" s="1128" t="str">
        <f>IF(Y47="","",VLOOKUP(Y47,'標準様式１シフト記号表（勤務時間帯）'!$C$7:$U$36,19,FALSE))</f>
        <v/>
      </c>
      <c r="Z49" s="1104" t="str">
        <f>IF(Z47="","",VLOOKUP(Z47,'標準様式１シフト記号表（勤務時間帯）'!$C$7:$U$36,19,FALSE))</f>
        <v/>
      </c>
      <c r="AA49" s="1117" t="str">
        <f>IF(AA47="","",VLOOKUP(AA47,'標準様式１シフト記号表（勤務時間帯）'!$C$7:$U$36,19,FALSE))</f>
        <v/>
      </c>
      <c r="AB49" s="1117" t="str">
        <f>IF(AB47="","",VLOOKUP(AB47,'標準様式１シフト記号表（勤務時間帯）'!$C$7:$U$36,19,FALSE))</f>
        <v/>
      </c>
      <c r="AC49" s="1117" t="str">
        <f>IF(AC47="","",VLOOKUP(AC47,'標準様式１シフト記号表（勤務時間帯）'!$C$7:$U$36,19,FALSE))</f>
        <v/>
      </c>
      <c r="AD49" s="1117" t="str">
        <f>IF(AD47="","",VLOOKUP(AD47,'標準様式１シフト記号表（勤務時間帯）'!$C$7:$U$36,19,FALSE))</f>
        <v/>
      </c>
      <c r="AE49" s="1117" t="str">
        <f>IF(AE47="","",VLOOKUP(AE47,'標準様式１シフト記号表（勤務時間帯）'!$C$7:$U$36,19,FALSE))</f>
        <v/>
      </c>
      <c r="AF49" s="1128" t="str">
        <f>IF(AF47="","",VLOOKUP(AF47,'標準様式１シフト記号表（勤務時間帯）'!$C$7:$U$36,19,FALSE))</f>
        <v/>
      </c>
      <c r="AG49" s="1104" t="str">
        <f>IF(AG47="","",VLOOKUP(AG47,'標準様式１シフト記号表（勤務時間帯）'!$C$7:$U$36,19,FALSE))</f>
        <v/>
      </c>
      <c r="AH49" s="1117" t="str">
        <f>IF(AH47="","",VLOOKUP(AH47,'標準様式１シフト記号表（勤務時間帯）'!$C$7:$U$36,19,FALSE))</f>
        <v/>
      </c>
      <c r="AI49" s="1117" t="str">
        <f>IF(AI47="","",VLOOKUP(AI47,'標準様式１シフト記号表（勤務時間帯）'!$C$7:$U$36,19,FALSE))</f>
        <v/>
      </c>
      <c r="AJ49" s="1117" t="str">
        <f>IF(AJ47="","",VLOOKUP(AJ47,'標準様式１シフト記号表（勤務時間帯）'!$C$7:$U$36,19,FALSE))</f>
        <v/>
      </c>
      <c r="AK49" s="1117" t="str">
        <f>IF(AK47="","",VLOOKUP(AK47,'標準様式１シフト記号表（勤務時間帯）'!$C$7:$U$36,19,FALSE))</f>
        <v/>
      </c>
      <c r="AL49" s="1117" t="str">
        <f>IF(AL47="","",VLOOKUP(AL47,'標準様式１シフト記号表（勤務時間帯）'!$C$7:$U$36,19,FALSE))</f>
        <v/>
      </c>
      <c r="AM49" s="1128" t="str">
        <f>IF(AM47="","",VLOOKUP(AM47,'標準様式１シフト記号表（勤務時間帯）'!$C$7:$U$36,19,FALSE))</f>
        <v/>
      </c>
      <c r="AN49" s="1104" t="str">
        <f>IF(AN47="","",VLOOKUP(AN47,'標準様式１シフト記号表（勤務時間帯）'!$C$7:$U$36,19,FALSE))</f>
        <v/>
      </c>
      <c r="AO49" s="1117" t="str">
        <f>IF(AO47="","",VLOOKUP(AO47,'標準様式１シフト記号表（勤務時間帯）'!$C$7:$U$36,19,FALSE))</f>
        <v/>
      </c>
      <c r="AP49" s="1117" t="str">
        <f>IF(AP47="","",VLOOKUP(AP47,'標準様式１シフト記号表（勤務時間帯）'!$C$7:$U$36,19,FALSE))</f>
        <v/>
      </c>
      <c r="AQ49" s="1117" t="str">
        <f>IF(AQ47="","",VLOOKUP(AQ47,'標準様式１シフト記号表（勤務時間帯）'!$C$7:$U$36,19,FALSE))</f>
        <v/>
      </c>
      <c r="AR49" s="1117" t="str">
        <f>IF(AR47="","",VLOOKUP(AR47,'標準様式１シフト記号表（勤務時間帯）'!$C$7:$U$36,19,FALSE))</f>
        <v/>
      </c>
      <c r="AS49" s="1117" t="str">
        <f>IF(AS47="","",VLOOKUP(AS47,'標準様式１シフト記号表（勤務時間帯）'!$C$7:$U$36,19,FALSE))</f>
        <v/>
      </c>
      <c r="AT49" s="1128" t="str">
        <f>IF(AT47="","",VLOOKUP(AT47,'標準様式１シフト記号表（勤務時間帯）'!$C$7:$U$36,19,FALSE))</f>
        <v/>
      </c>
      <c r="AU49" s="1104" t="str">
        <f>IF(AU47="","",VLOOKUP(AU47,'標準様式１シフト記号表（勤務時間帯）'!$C$7:$U$36,19,FALSE))</f>
        <v/>
      </c>
      <c r="AV49" s="1117" t="str">
        <f>IF(AV47="","",VLOOKUP(AV47,'標準様式１シフト記号表（勤務時間帯）'!$C$7:$U$36,19,FALSE))</f>
        <v/>
      </c>
      <c r="AW49" s="1117" t="str">
        <f>IF(AW47="","",VLOOKUP(AW47,'標準様式１シフト記号表（勤務時間帯）'!$C$7:$U$36,19,FALSE))</f>
        <v/>
      </c>
      <c r="AX49" s="1163">
        <f>IF($BB$4="４週",SUM(S49:AT49),IF($BB$4="暦月",SUM(S49:AW49),""))</f>
        <v>0</v>
      </c>
      <c r="AY49" s="1176"/>
      <c r="AZ49" s="1187">
        <f>IF($BB$4="４週",AX49/4,IF($BB$4="暦月",'標準様式１（1枚版）'!AX49/('標準様式１（1枚版）'!$BB$9/7),""))</f>
        <v>0</v>
      </c>
      <c r="BA49" s="1196"/>
      <c r="BB49" s="1207"/>
      <c r="BC49" s="1222"/>
      <c r="BD49" s="1222"/>
      <c r="BE49" s="1222"/>
      <c r="BF49" s="1236"/>
    </row>
    <row r="50" spans="2:58" ht="20.25" customHeight="1">
      <c r="B50" s="939">
        <f>B47+1</f>
        <v>10</v>
      </c>
      <c r="C50" s="958"/>
      <c r="D50" s="978"/>
      <c r="E50" s="988"/>
      <c r="F50" s="995"/>
      <c r="G50" s="995"/>
      <c r="H50" s="1019"/>
      <c r="I50" s="1026"/>
      <c r="J50" s="1026"/>
      <c r="K50" s="1031"/>
      <c r="L50" s="1041"/>
      <c r="M50" s="1050"/>
      <c r="N50" s="1050"/>
      <c r="O50" s="1062"/>
      <c r="P50" s="1071" t="s">
        <v>589</v>
      </c>
      <c r="Q50" s="1080"/>
      <c r="R50" s="1088"/>
      <c r="S50" s="1102"/>
      <c r="T50" s="1115"/>
      <c r="U50" s="1115"/>
      <c r="V50" s="1115"/>
      <c r="W50" s="1115"/>
      <c r="X50" s="1115"/>
      <c r="Y50" s="1126"/>
      <c r="Z50" s="1102"/>
      <c r="AA50" s="1115"/>
      <c r="AB50" s="1115"/>
      <c r="AC50" s="1115"/>
      <c r="AD50" s="1115"/>
      <c r="AE50" s="1115"/>
      <c r="AF50" s="1126"/>
      <c r="AG50" s="1102"/>
      <c r="AH50" s="1115"/>
      <c r="AI50" s="1115"/>
      <c r="AJ50" s="1115"/>
      <c r="AK50" s="1115"/>
      <c r="AL50" s="1115"/>
      <c r="AM50" s="1126"/>
      <c r="AN50" s="1102"/>
      <c r="AO50" s="1115"/>
      <c r="AP50" s="1115"/>
      <c r="AQ50" s="1115"/>
      <c r="AR50" s="1115"/>
      <c r="AS50" s="1115"/>
      <c r="AT50" s="1126"/>
      <c r="AU50" s="1102"/>
      <c r="AV50" s="1115"/>
      <c r="AW50" s="1115"/>
      <c r="AX50" s="1164"/>
      <c r="AY50" s="1177"/>
      <c r="AZ50" s="1188"/>
      <c r="BA50" s="1197"/>
      <c r="BB50" s="1208"/>
      <c r="BC50" s="1223"/>
      <c r="BD50" s="1223"/>
      <c r="BE50" s="1223"/>
      <c r="BF50" s="1237"/>
    </row>
    <row r="51" spans="2:58" ht="20.25" customHeight="1">
      <c r="B51" s="939"/>
      <c r="C51" s="959"/>
      <c r="D51" s="979"/>
      <c r="E51" s="989"/>
      <c r="F51" s="993"/>
      <c r="G51" s="1006"/>
      <c r="H51" s="1018"/>
      <c r="I51" s="1026"/>
      <c r="J51" s="1026"/>
      <c r="K51" s="1031"/>
      <c r="L51" s="1040"/>
      <c r="M51" s="1049"/>
      <c r="N51" s="1049"/>
      <c r="O51" s="1061"/>
      <c r="P51" s="1069" t="s">
        <v>590</v>
      </c>
      <c r="Q51" s="1078"/>
      <c r="R51" s="1086"/>
      <c r="S51" s="1103" t="str">
        <f>IF(S50="","",VLOOKUP(S50,'標準様式１シフト記号表（勤務時間帯）'!$C$7:$K$36,9,FALSE))</f>
        <v/>
      </c>
      <c r="T51" s="1116" t="str">
        <f>IF(T50="","",VLOOKUP(T50,'標準様式１シフト記号表（勤務時間帯）'!$C$7:$K$36,9,FALSE))</f>
        <v/>
      </c>
      <c r="U51" s="1116" t="str">
        <f>IF(U50="","",VLOOKUP(U50,'標準様式１シフト記号表（勤務時間帯）'!$C$7:$K$36,9,FALSE))</f>
        <v/>
      </c>
      <c r="V51" s="1116" t="str">
        <f>IF(V50="","",VLOOKUP(V50,'標準様式１シフト記号表（勤務時間帯）'!$C$7:$K$36,9,FALSE))</f>
        <v/>
      </c>
      <c r="W51" s="1116" t="str">
        <f>IF(W50="","",VLOOKUP(W50,'標準様式１シフト記号表（勤務時間帯）'!$C$7:$K$36,9,FALSE))</f>
        <v/>
      </c>
      <c r="X51" s="1116" t="str">
        <f>IF(X50="","",VLOOKUP(X50,'標準様式１シフト記号表（勤務時間帯）'!$C$7:$K$36,9,FALSE))</f>
        <v/>
      </c>
      <c r="Y51" s="1127" t="str">
        <f>IF(Y50="","",VLOOKUP(Y50,'標準様式１シフト記号表（勤務時間帯）'!$C$7:$K$36,9,FALSE))</f>
        <v/>
      </c>
      <c r="Z51" s="1103" t="str">
        <f>IF(Z50="","",VLOOKUP(Z50,'標準様式１シフト記号表（勤務時間帯）'!$C$7:$K$36,9,FALSE))</f>
        <v/>
      </c>
      <c r="AA51" s="1116" t="str">
        <f>IF(AA50="","",VLOOKUP(AA50,'標準様式１シフト記号表（勤務時間帯）'!$C$7:$K$36,9,FALSE))</f>
        <v/>
      </c>
      <c r="AB51" s="1116" t="str">
        <f>IF(AB50="","",VLOOKUP(AB50,'標準様式１シフト記号表（勤務時間帯）'!$C$7:$K$36,9,FALSE))</f>
        <v/>
      </c>
      <c r="AC51" s="1116" t="str">
        <f>IF(AC50="","",VLOOKUP(AC50,'標準様式１シフト記号表（勤務時間帯）'!$C$7:$K$36,9,FALSE))</f>
        <v/>
      </c>
      <c r="AD51" s="1116" t="str">
        <f>IF(AD50="","",VLOOKUP(AD50,'標準様式１シフト記号表（勤務時間帯）'!$C$7:$K$36,9,FALSE))</f>
        <v/>
      </c>
      <c r="AE51" s="1116" t="str">
        <f>IF(AE50="","",VLOOKUP(AE50,'標準様式１シフト記号表（勤務時間帯）'!$C$7:$K$36,9,FALSE))</f>
        <v/>
      </c>
      <c r="AF51" s="1127" t="str">
        <f>IF(AF50="","",VLOOKUP(AF50,'標準様式１シフト記号表（勤務時間帯）'!$C$7:$K$36,9,FALSE))</f>
        <v/>
      </c>
      <c r="AG51" s="1103" t="str">
        <f>IF(AG50="","",VLOOKUP(AG50,'標準様式１シフト記号表（勤務時間帯）'!$C$7:$K$36,9,FALSE))</f>
        <v/>
      </c>
      <c r="AH51" s="1116" t="str">
        <f>IF(AH50="","",VLOOKUP(AH50,'標準様式１シフト記号表（勤務時間帯）'!$C$7:$K$36,9,FALSE))</f>
        <v/>
      </c>
      <c r="AI51" s="1116" t="str">
        <f>IF(AI50="","",VLOOKUP(AI50,'標準様式１シフト記号表（勤務時間帯）'!$C$7:$K$36,9,FALSE))</f>
        <v/>
      </c>
      <c r="AJ51" s="1116" t="str">
        <f>IF(AJ50="","",VLOOKUP(AJ50,'標準様式１シフト記号表（勤務時間帯）'!$C$7:$K$36,9,FALSE))</f>
        <v/>
      </c>
      <c r="AK51" s="1116" t="str">
        <f>IF(AK50="","",VLOOKUP(AK50,'標準様式１シフト記号表（勤務時間帯）'!$C$7:$K$36,9,FALSE))</f>
        <v/>
      </c>
      <c r="AL51" s="1116" t="str">
        <f>IF(AL50="","",VLOOKUP(AL50,'標準様式１シフト記号表（勤務時間帯）'!$C$7:$K$36,9,FALSE))</f>
        <v/>
      </c>
      <c r="AM51" s="1127" t="str">
        <f>IF(AM50="","",VLOOKUP(AM50,'標準様式１シフト記号表（勤務時間帯）'!$C$7:$K$36,9,FALSE))</f>
        <v/>
      </c>
      <c r="AN51" s="1103" t="str">
        <f>IF(AN50="","",VLOOKUP(AN50,'標準様式１シフト記号表（勤務時間帯）'!$C$7:$K$36,9,FALSE))</f>
        <v/>
      </c>
      <c r="AO51" s="1116" t="str">
        <f>IF(AO50="","",VLOOKUP(AO50,'標準様式１シフト記号表（勤務時間帯）'!$C$7:$K$36,9,FALSE))</f>
        <v/>
      </c>
      <c r="AP51" s="1116" t="str">
        <f>IF(AP50="","",VLOOKUP(AP50,'標準様式１シフト記号表（勤務時間帯）'!$C$7:$K$36,9,FALSE))</f>
        <v/>
      </c>
      <c r="AQ51" s="1116" t="str">
        <f>IF(AQ50="","",VLOOKUP(AQ50,'標準様式１シフト記号表（勤務時間帯）'!$C$7:$K$36,9,FALSE))</f>
        <v/>
      </c>
      <c r="AR51" s="1116" t="str">
        <f>IF(AR50="","",VLOOKUP(AR50,'標準様式１シフト記号表（勤務時間帯）'!$C$7:$K$36,9,FALSE))</f>
        <v/>
      </c>
      <c r="AS51" s="1116" t="str">
        <f>IF(AS50="","",VLOOKUP(AS50,'標準様式１シフト記号表（勤務時間帯）'!$C$7:$K$36,9,FALSE))</f>
        <v/>
      </c>
      <c r="AT51" s="1127" t="str">
        <f>IF(AT50="","",VLOOKUP(AT50,'標準様式１シフト記号表（勤務時間帯）'!$C$7:$K$36,9,FALSE))</f>
        <v/>
      </c>
      <c r="AU51" s="1103" t="str">
        <f>IF(AU50="","",VLOOKUP(AU50,'標準様式１シフト記号表（勤務時間帯）'!$C$7:$K$36,9,FALSE))</f>
        <v/>
      </c>
      <c r="AV51" s="1116" t="str">
        <f>IF(AV50="","",VLOOKUP(AV50,'標準様式１シフト記号表（勤務時間帯）'!$C$7:$K$36,9,FALSE))</f>
        <v/>
      </c>
      <c r="AW51" s="1116" t="str">
        <f>IF(AW50="","",VLOOKUP(AW50,'標準様式１シフト記号表（勤務時間帯）'!$C$7:$K$36,9,FALSE))</f>
        <v/>
      </c>
      <c r="AX51" s="1162">
        <f>IF($BB$4="４週",SUM(S51:AT51),IF($BB$4="暦月",SUM(S51:AW51),""))</f>
        <v>0</v>
      </c>
      <c r="AY51" s="1175"/>
      <c r="AZ51" s="1186">
        <f>IF($BB$4="４週",AX51/4,IF($BB$4="暦月",'標準様式１（1枚版）'!AX51/('標準様式１（1枚版）'!$BB$9/7),""))</f>
        <v>0</v>
      </c>
      <c r="BA51" s="1195"/>
      <c r="BB51" s="1206"/>
      <c r="BC51" s="1221"/>
      <c r="BD51" s="1221"/>
      <c r="BE51" s="1221"/>
      <c r="BF51" s="1235"/>
    </row>
    <row r="52" spans="2:58" ht="20.25" customHeight="1">
      <c r="B52" s="939"/>
      <c r="C52" s="960"/>
      <c r="D52" s="980"/>
      <c r="E52" s="990"/>
      <c r="F52" s="993">
        <f>C50</f>
        <v>0</v>
      </c>
      <c r="G52" s="1007"/>
      <c r="H52" s="1018"/>
      <c r="I52" s="1026"/>
      <c r="J52" s="1026"/>
      <c r="K52" s="1031"/>
      <c r="L52" s="1042"/>
      <c r="M52" s="1051"/>
      <c r="N52" s="1051"/>
      <c r="O52" s="1063"/>
      <c r="P52" s="1070" t="s">
        <v>316</v>
      </c>
      <c r="Q52" s="1079"/>
      <c r="R52" s="1087"/>
      <c r="S52" s="1104" t="str">
        <f>IF(S50="","",VLOOKUP(S50,'標準様式１シフト記号表（勤務時間帯）'!$C$7:$U$36,19,FALSE))</f>
        <v/>
      </c>
      <c r="T52" s="1117" t="str">
        <f>IF(T50="","",VLOOKUP(T50,'標準様式１シフト記号表（勤務時間帯）'!$C$7:$U$36,19,FALSE))</f>
        <v/>
      </c>
      <c r="U52" s="1117" t="str">
        <f>IF(U50="","",VLOOKUP(U50,'標準様式１シフト記号表（勤務時間帯）'!$C$7:$U$36,19,FALSE))</f>
        <v/>
      </c>
      <c r="V52" s="1117" t="str">
        <f>IF(V50="","",VLOOKUP(V50,'標準様式１シフト記号表（勤務時間帯）'!$C$7:$U$36,19,FALSE))</f>
        <v/>
      </c>
      <c r="W52" s="1117" t="str">
        <f>IF(W50="","",VLOOKUP(W50,'標準様式１シフト記号表（勤務時間帯）'!$C$7:$U$36,19,FALSE))</f>
        <v/>
      </c>
      <c r="X52" s="1117" t="str">
        <f>IF(X50="","",VLOOKUP(X50,'標準様式１シフト記号表（勤務時間帯）'!$C$7:$U$36,19,FALSE))</f>
        <v/>
      </c>
      <c r="Y52" s="1128" t="str">
        <f>IF(Y50="","",VLOOKUP(Y50,'標準様式１シフト記号表（勤務時間帯）'!$C$7:$U$36,19,FALSE))</f>
        <v/>
      </c>
      <c r="Z52" s="1104" t="str">
        <f>IF(Z50="","",VLOOKUP(Z50,'標準様式１シフト記号表（勤務時間帯）'!$C$7:$U$36,19,FALSE))</f>
        <v/>
      </c>
      <c r="AA52" s="1117" t="str">
        <f>IF(AA50="","",VLOOKUP(AA50,'標準様式１シフト記号表（勤務時間帯）'!$C$7:$U$36,19,FALSE))</f>
        <v/>
      </c>
      <c r="AB52" s="1117" t="str">
        <f>IF(AB50="","",VLOOKUP(AB50,'標準様式１シフト記号表（勤務時間帯）'!$C$7:$U$36,19,FALSE))</f>
        <v/>
      </c>
      <c r="AC52" s="1117" t="str">
        <f>IF(AC50="","",VLOOKUP(AC50,'標準様式１シフト記号表（勤務時間帯）'!$C$7:$U$36,19,FALSE))</f>
        <v/>
      </c>
      <c r="AD52" s="1117" t="str">
        <f>IF(AD50="","",VLOOKUP(AD50,'標準様式１シフト記号表（勤務時間帯）'!$C$7:$U$36,19,FALSE))</f>
        <v/>
      </c>
      <c r="AE52" s="1117" t="str">
        <f>IF(AE50="","",VLOOKUP(AE50,'標準様式１シフト記号表（勤務時間帯）'!$C$7:$U$36,19,FALSE))</f>
        <v/>
      </c>
      <c r="AF52" s="1128" t="str">
        <f>IF(AF50="","",VLOOKUP(AF50,'標準様式１シフト記号表（勤務時間帯）'!$C$7:$U$36,19,FALSE))</f>
        <v/>
      </c>
      <c r="AG52" s="1104" t="str">
        <f>IF(AG50="","",VLOOKUP(AG50,'標準様式１シフト記号表（勤務時間帯）'!$C$7:$U$36,19,FALSE))</f>
        <v/>
      </c>
      <c r="AH52" s="1117" t="str">
        <f>IF(AH50="","",VLOOKUP(AH50,'標準様式１シフト記号表（勤務時間帯）'!$C$7:$U$36,19,FALSE))</f>
        <v/>
      </c>
      <c r="AI52" s="1117" t="str">
        <f>IF(AI50="","",VLOOKUP(AI50,'標準様式１シフト記号表（勤務時間帯）'!$C$7:$U$36,19,FALSE))</f>
        <v/>
      </c>
      <c r="AJ52" s="1117" t="str">
        <f>IF(AJ50="","",VLOOKUP(AJ50,'標準様式１シフト記号表（勤務時間帯）'!$C$7:$U$36,19,FALSE))</f>
        <v/>
      </c>
      <c r="AK52" s="1117" t="str">
        <f>IF(AK50="","",VLOOKUP(AK50,'標準様式１シフト記号表（勤務時間帯）'!$C$7:$U$36,19,FALSE))</f>
        <v/>
      </c>
      <c r="AL52" s="1117" t="str">
        <f>IF(AL50="","",VLOOKUP(AL50,'標準様式１シフト記号表（勤務時間帯）'!$C$7:$U$36,19,FALSE))</f>
        <v/>
      </c>
      <c r="AM52" s="1128" t="str">
        <f>IF(AM50="","",VLOOKUP(AM50,'標準様式１シフト記号表（勤務時間帯）'!$C$7:$U$36,19,FALSE))</f>
        <v/>
      </c>
      <c r="AN52" s="1104" t="str">
        <f>IF(AN50="","",VLOOKUP(AN50,'標準様式１シフト記号表（勤務時間帯）'!$C$7:$U$36,19,FALSE))</f>
        <v/>
      </c>
      <c r="AO52" s="1117" t="str">
        <f>IF(AO50="","",VLOOKUP(AO50,'標準様式１シフト記号表（勤務時間帯）'!$C$7:$U$36,19,FALSE))</f>
        <v/>
      </c>
      <c r="AP52" s="1117" t="str">
        <f>IF(AP50="","",VLOOKUP(AP50,'標準様式１シフト記号表（勤務時間帯）'!$C$7:$U$36,19,FALSE))</f>
        <v/>
      </c>
      <c r="AQ52" s="1117" t="str">
        <f>IF(AQ50="","",VLOOKUP(AQ50,'標準様式１シフト記号表（勤務時間帯）'!$C$7:$U$36,19,FALSE))</f>
        <v/>
      </c>
      <c r="AR52" s="1117" t="str">
        <f>IF(AR50="","",VLOOKUP(AR50,'標準様式１シフト記号表（勤務時間帯）'!$C$7:$U$36,19,FALSE))</f>
        <v/>
      </c>
      <c r="AS52" s="1117" t="str">
        <f>IF(AS50="","",VLOOKUP(AS50,'標準様式１シフト記号表（勤務時間帯）'!$C$7:$U$36,19,FALSE))</f>
        <v/>
      </c>
      <c r="AT52" s="1128" t="str">
        <f>IF(AT50="","",VLOOKUP(AT50,'標準様式１シフト記号表（勤務時間帯）'!$C$7:$U$36,19,FALSE))</f>
        <v/>
      </c>
      <c r="AU52" s="1104" t="str">
        <f>IF(AU50="","",VLOOKUP(AU50,'標準様式１シフト記号表（勤務時間帯）'!$C$7:$U$36,19,FALSE))</f>
        <v/>
      </c>
      <c r="AV52" s="1117" t="str">
        <f>IF(AV50="","",VLOOKUP(AV50,'標準様式１シフト記号表（勤務時間帯）'!$C$7:$U$36,19,FALSE))</f>
        <v/>
      </c>
      <c r="AW52" s="1117" t="str">
        <f>IF(AW50="","",VLOOKUP(AW50,'標準様式１シフト記号表（勤務時間帯）'!$C$7:$U$36,19,FALSE))</f>
        <v/>
      </c>
      <c r="AX52" s="1163">
        <f>IF($BB$4="４週",SUM(S52:AT52),IF($BB$4="暦月",SUM(S52:AW52),""))</f>
        <v>0</v>
      </c>
      <c r="AY52" s="1176"/>
      <c r="AZ52" s="1187">
        <f>IF($BB$4="４週",AX52/4,IF($BB$4="暦月",'標準様式１（1枚版）'!AX52/('標準様式１（1枚版）'!$BB$9/7),""))</f>
        <v>0</v>
      </c>
      <c r="BA52" s="1196"/>
      <c r="BB52" s="1207"/>
      <c r="BC52" s="1222"/>
      <c r="BD52" s="1222"/>
      <c r="BE52" s="1222"/>
      <c r="BF52" s="1236"/>
    </row>
    <row r="53" spans="2:58" ht="20.25" customHeight="1">
      <c r="B53" s="939">
        <f>B50+1</f>
        <v>11</v>
      </c>
      <c r="C53" s="958"/>
      <c r="D53" s="978"/>
      <c r="E53" s="988"/>
      <c r="F53" s="995"/>
      <c r="G53" s="995"/>
      <c r="H53" s="1019"/>
      <c r="I53" s="1026"/>
      <c r="J53" s="1026"/>
      <c r="K53" s="1031"/>
      <c r="L53" s="1041"/>
      <c r="M53" s="1050"/>
      <c r="N53" s="1050"/>
      <c r="O53" s="1062"/>
      <c r="P53" s="1071" t="s">
        <v>589</v>
      </c>
      <c r="Q53" s="1080"/>
      <c r="R53" s="1088"/>
      <c r="S53" s="1102"/>
      <c r="T53" s="1115"/>
      <c r="U53" s="1115"/>
      <c r="V53" s="1115"/>
      <c r="W53" s="1115"/>
      <c r="X53" s="1115"/>
      <c r="Y53" s="1126"/>
      <c r="Z53" s="1102"/>
      <c r="AA53" s="1115"/>
      <c r="AB53" s="1115"/>
      <c r="AC53" s="1115"/>
      <c r="AD53" s="1115"/>
      <c r="AE53" s="1115"/>
      <c r="AF53" s="1126"/>
      <c r="AG53" s="1102"/>
      <c r="AH53" s="1115"/>
      <c r="AI53" s="1115"/>
      <c r="AJ53" s="1115"/>
      <c r="AK53" s="1115"/>
      <c r="AL53" s="1115"/>
      <c r="AM53" s="1126"/>
      <c r="AN53" s="1102"/>
      <c r="AO53" s="1115"/>
      <c r="AP53" s="1115"/>
      <c r="AQ53" s="1115"/>
      <c r="AR53" s="1115"/>
      <c r="AS53" s="1115"/>
      <c r="AT53" s="1126"/>
      <c r="AU53" s="1102"/>
      <c r="AV53" s="1115"/>
      <c r="AW53" s="1115"/>
      <c r="AX53" s="1164"/>
      <c r="AY53" s="1177"/>
      <c r="AZ53" s="1188"/>
      <c r="BA53" s="1197"/>
      <c r="BB53" s="1208"/>
      <c r="BC53" s="1223"/>
      <c r="BD53" s="1223"/>
      <c r="BE53" s="1223"/>
      <c r="BF53" s="1237"/>
    </row>
    <row r="54" spans="2:58" ht="20.25" customHeight="1">
      <c r="B54" s="939"/>
      <c r="C54" s="959"/>
      <c r="D54" s="979"/>
      <c r="E54" s="989"/>
      <c r="F54" s="993"/>
      <c r="G54" s="1006"/>
      <c r="H54" s="1018"/>
      <c r="I54" s="1026"/>
      <c r="J54" s="1026"/>
      <c r="K54" s="1031"/>
      <c r="L54" s="1040"/>
      <c r="M54" s="1049"/>
      <c r="N54" s="1049"/>
      <c r="O54" s="1061"/>
      <c r="P54" s="1069" t="s">
        <v>590</v>
      </c>
      <c r="Q54" s="1078"/>
      <c r="R54" s="1086"/>
      <c r="S54" s="1103" t="str">
        <f>IF(S53="","",VLOOKUP(S53,'標準様式１シフト記号表（勤務時間帯）'!$C$7:$K$36,9,FALSE))</f>
        <v/>
      </c>
      <c r="T54" s="1116" t="str">
        <f>IF(T53="","",VLOOKUP(T53,'標準様式１シフト記号表（勤務時間帯）'!$C$7:$K$36,9,FALSE))</f>
        <v/>
      </c>
      <c r="U54" s="1116" t="str">
        <f>IF(U53="","",VLOOKUP(U53,'標準様式１シフト記号表（勤務時間帯）'!$C$7:$K$36,9,FALSE))</f>
        <v/>
      </c>
      <c r="V54" s="1116" t="str">
        <f>IF(V53="","",VLOOKUP(V53,'標準様式１シフト記号表（勤務時間帯）'!$C$7:$K$36,9,FALSE))</f>
        <v/>
      </c>
      <c r="W54" s="1116" t="str">
        <f>IF(W53="","",VLOOKUP(W53,'標準様式１シフト記号表（勤務時間帯）'!$C$7:$K$36,9,FALSE))</f>
        <v/>
      </c>
      <c r="X54" s="1116" t="str">
        <f>IF(X53="","",VLOOKUP(X53,'標準様式１シフト記号表（勤務時間帯）'!$C$7:$K$36,9,FALSE))</f>
        <v/>
      </c>
      <c r="Y54" s="1127" t="str">
        <f>IF(Y53="","",VLOOKUP(Y53,'標準様式１シフト記号表（勤務時間帯）'!$C$7:$K$36,9,FALSE))</f>
        <v/>
      </c>
      <c r="Z54" s="1103" t="str">
        <f>IF(Z53="","",VLOOKUP(Z53,'標準様式１シフト記号表（勤務時間帯）'!$C$7:$K$36,9,FALSE))</f>
        <v/>
      </c>
      <c r="AA54" s="1116" t="str">
        <f>IF(AA53="","",VLOOKUP(AA53,'標準様式１シフト記号表（勤務時間帯）'!$C$7:$K$36,9,FALSE))</f>
        <v/>
      </c>
      <c r="AB54" s="1116" t="str">
        <f>IF(AB53="","",VLOOKUP(AB53,'標準様式１シフト記号表（勤務時間帯）'!$C$7:$K$36,9,FALSE))</f>
        <v/>
      </c>
      <c r="AC54" s="1116" t="str">
        <f>IF(AC53="","",VLOOKUP(AC53,'標準様式１シフト記号表（勤務時間帯）'!$C$7:$K$36,9,FALSE))</f>
        <v/>
      </c>
      <c r="AD54" s="1116" t="str">
        <f>IF(AD53="","",VLOOKUP(AD53,'標準様式１シフト記号表（勤務時間帯）'!$C$7:$K$36,9,FALSE))</f>
        <v/>
      </c>
      <c r="AE54" s="1116" t="str">
        <f>IF(AE53="","",VLOOKUP(AE53,'標準様式１シフト記号表（勤務時間帯）'!$C$7:$K$36,9,FALSE))</f>
        <v/>
      </c>
      <c r="AF54" s="1127" t="str">
        <f>IF(AF53="","",VLOOKUP(AF53,'標準様式１シフト記号表（勤務時間帯）'!$C$7:$K$36,9,FALSE))</f>
        <v/>
      </c>
      <c r="AG54" s="1103" t="str">
        <f>IF(AG53="","",VLOOKUP(AG53,'標準様式１シフト記号表（勤務時間帯）'!$C$7:$K$36,9,FALSE))</f>
        <v/>
      </c>
      <c r="AH54" s="1116" t="str">
        <f>IF(AH53="","",VLOOKUP(AH53,'標準様式１シフト記号表（勤務時間帯）'!$C$7:$K$36,9,FALSE))</f>
        <v/>
      </c>
      <c r="AI54" s="1116" t="str">
        <f>IF(AI53="","",VLOOKUP(AI53,'標準様式１シフト記号表（勤務時間帯）'!$C$7:$K$36,9,FALSE))</f>
        <v/>
      </c>
      <c r="AJ54" s="1116" t="str">
        <f>IF(AJ53="","",VLOOKUP(AJ53,'標準様式１シフト記号表（勤務時間帯）'!$C$7:$K$36,9,FALSE))</f>
        <v/>
      </c>
      <c r="AK54" s="1116" t="str">
        <f>IF(AK53="","",VLOOKUP(AK53,'標準様式１シフト記号表（勤務時間帯）'!$C$7:$K$36,9,FALSE))</f>
        <v/>
      </c>
      <c r="AL54" s="1116" t="str">
        <f>IF(AL53="","",VLOOKUP(AL53,'標準様式１シフト記号表（勤務時間帯）'!$C$7:$K$36,9,FALSE))</f>
        <v/>
      </c>
      <c r="AM54" s="1127" t="str">
        <f>IF(AM53="","",VLOOKUP(AM53,'標準様式１シフト記号表（勤務時間帯）'!$C$7:$K$36,9,FALSE))</f>
        <v/>
      </c>
      <c r="AN54" s="1103" t="str">
        <f>IF(AN53="","",VLOOKUP(AN53,'標準様式１シフト記号表（勤務時間帯）'!$C$7:$K$36,9,FALSE))</f>
        <v/>
      </c>
      <c r="AO54" s="1116" t="str">
        <f>IF(AO53="","",VLOOKUP(AO53,'標準様式１シフト記号表（勤務時間帯）'!$C$7:$K$36,9,FALSE))</f>
        <v/>
      </c>
      <c r="AP54" s="1116" t="str">
        <f>IF(AP53="","",VLOOKUP(AP53,'標準様式１シフト記号表（勤務時間帯）'!$C$7:$K$36,9,FALSE))</f>
        <v/>
      </c>
      <c r="AQ54" s="1116" t="str">
        <f>IF(AQ53="","",VLOOKUP(AQ53,'標準様式１シフト記号表（勤務時間帯）'!$C$7:$K$36,9,FALSE))</f>
        <v/>
      </c>
      <c r="AR54" s="1116" t="str">
        <f>IF(AR53="","",VLOOKUP(AR53,'標準様式１シフト記号表（勤務時間帯）'!$C$7:$K$36,9,FALSE))</f>
        <v/>
      </c>
      <c r="AS54" s="1116" t="str">
        <f>IF(AS53="","",VLOOKUP(AS53,'標準様式１シフト記号表（勤務時間帯）'!$C$7:$K$36,9,FALSE))</f>
        <v/>
      </c>
      <c r="AT54" s="1127" t="str">
        <f>IF(AT53="","",VLOOKUP(AT53,'標準様式１シフト記号表（勤務時間帯）'!$C$7:$K$36,9,FALSE))</f>
        <v/>
      </c>
      <c r="AU54" s="1103" t="str">
        <f>IF(AU53="","",VLOOKUP(AU53,'標準様式１シフト記号表（勤務時間帯）'!$C$7:$K$36,9,FALSE))</f>
        <v/>
      </c>
      <c r="AV54" s="1116" t="str">
        <f>IF(AV53="","",VLOOKUP(AV53,'標準様式１シフト記号表（勤務時間帯）'!$C$7:$K$36,9,FALSE))</f>
        <v/>
      </c>
      <c r="AW54" s="1116" t="str">
        <f>IF(AW53="","",VLOOKUP(AW53,'標準様式１シフト記号表（勤務時間帯）'!$C$7:$K$36,9,FALSE))</f>
        <v/>
      </c>
      <c r="AX54" s="1162">
        <f>IF($BB$4="４週",SUM(S54:AT54),IF($BB$4="暦月",SUM(S54:AW54),""))</f>
        <v>0</v>
      </c>
      <c r="AY54" s="1175"/>
      <c r="AZ54" s="1186">
        <f>IF($BB$4="４週",AX54/4,IF($BB$4="暦月",'標準様式１（1枚版）'!AX54/('標準様式１（1枚版）'!$BB$9/7),""))</f>
        <v>0</v>
      </c>
      <c r="BA54" s="1195"/>
      <c r="BB54" s="1206"/>
      <c r="BC54" s="1221"/>
      <c r="BD54" s="1221"/>
      <c r="BE54" s="1221"/>
      <c r="BF54" s="1235"/>
    </row>
    <row r="55" spans="2:58" ht="20.25" customHeight="1">
      <c r="B55" s="939"/>
      <c r="C55" s="960"/>
      <c r="D55" s="980"/>
      <c r="E55" s="990"/>
      <c r="F55" s="993">
        <f>C53</f>
        <v>0</v>
      </c>
      <c r="G55" s="1007"/>
      <c r="H55" s="1018"/>
      <c r="I55" s="1026"/>
      <c r="J55" s="1026"/>
      <c r="K55" s="1031"/>
      <c r="L55" s="1042"/>
      <c r="M55" s="1051"/>
      <c r="N55" s="1051"/>
      <c r="O55" s="1063"/>
      <c r="P55" s="1070" t="s">
        <v>316</v>
      </c>
      <c r="Q55" s="1079"/>
      <c r="R55" s="1087"/>
      <c r="S55" s="1104" t="str">
        <f>IF(S53="","",VLOOKUP(S53,'標準様式１シフト記号表（勤務時間帯）'!$C$7:$U$36,19,FALSE))</f>
        <v/>
      </c>
      <c r="T55" s="1117" t="str">
        <f>IF(T53="","",VLOOKUP(T53,'標準様式１シフト記号表（勤務時間帯）'!$C$7:$U$36,19,FALSE))</f>
        <v/>
      </c>
      <c r="U55" s="1117" t="str">
        <f>IF(U53="","",VLOOKUP(U53,'標準様式１シフト記号表（勤務時間帯）'!$C$7:$U$36,19,FALSE))</f>
        <v/>
      </c>
      <c r="V55" s="1117" t="str">
        <f>IF(V53="","",VLOOKUP(V53,'標準様式１シフト記号表（勤務時間帯）'!$C$7:$U$36,19,FALSE))</f>
        <v/>
      </c>
      <c r="W55" s="1117" t="str">
        <f>IF(W53="","",VLOOKUP(W53,'標準様式１シフト記号表（勤務時間帯）'!$C$7:$U$36,19,FALSE))</f>
        <v/>
      </c>
      <c r="X55" s="1117" t="str">
        <f>IF(X53="","",VLOOKUP(X53,'標準様式１シフト記号表（勤務時間帯）'!$C$7:$U$36,19,FALSE))</f>
        <v/>
      </c>
      <c r="Y55" s="1128" t="str">
        <f>IF(Y53="","",VLOOKUP(Y53,'標準様式１シフト記号表（勤務時間帯）'!$C$7:$U$36,19,FALSE))</f>
        <v/>
      </c>
      <c r="Z55" s="1104" t="str">
        <f>IF(Z53="","",VLOOKUP(Z53,'標準様式１シフト記号表（勤務時間帯）'!$C$7:$U$36,19,FALSE))</f>
        <v/>
      </c>
      <c r="AA55" s="1117" t="str">
        <f>IF(AA53="","",VLOOKUP(AA53,'標準様式１シフト記号表（勤務時間帯）'!$C$7:$U$36,19,FALSE))</f>
        <v/>
      </c>
      <c r="AB55" s="1117" t="str">
        <f>IF(AB53="","",VLOOKUP(AB53,'標準様式１シフト記号表（勤務時間帯）'!$C$7:$U$36,19,FALSE))</f>
        <v/>
      </c>
      <c r="AC55" s="1117" t="str">
        <f>IF(AC53="","",VLOOKUP(AC53,'標準様式１シフト記号表（勤務時間帯）'!$C$7:$U$36,19,FALSE))</f>
        <v/>
      </c>
      <c r="AD55" s="1117" t="str">
        <f>IF(AD53="","",VLOOKUP(AD53,'標準様式１シフト記号表（勤務時間帯）'!$C$7:$U$36,19,FALSE))</f>
        <v/>
      </c>
      <c r="AE55" s="1117" t="str">
        <f>IF(AE53="","",VLOOKUP(AE53,'標準様式１シフト記号表（勤務時間帯）'!$C$7:$U$36,19,FALSE))</f>
        <v/>
      </c>
      <c r="AF55" s="1128" t="str">
        <f>IF(AF53="","",VLOOKUP(AF53,'標準様式１シフト記号表（勤務時間帯）'!$C$7:$U$36,19,FALSE))</f>
        <v/>
      </c>
      <c r="AG55" s="1104" t="str">
        <f>IF(AG53="","",VLOOKUP(AG53,'標準様式１シフト記号表（勤務時間帯）'!$C$7:$U$36,19,FALSE))</f>
        <v/>
      </c>
      <c r="AH55" s="1117" t="str">
        <f>IF(AH53="","",VLOOKUP(AH53,'標準様式１シフト記号表（勤務時間帯）'!$C$7:$U$36,19,FALSE))</f>
        <v/>
      </c>
      <c r="AI55" s="1117" t="str">
        <f>IF(AI53="","",VLOOKUP(AI53,'標準様式１シフト記号表（勤務時間帯）'!$C$7:$U$36,19,FALSE))</f>
        <v/>
      </c>
      <c r="AJ55" s="1117" t="str">
        <f>IF(AJ53="","",VLOOKUP(AJ53,'標準様式１シフト記号表（勤務時間帯）'!$C$7:$U$36,19,FALSE))</f>
        <v/>
      </c>
      <c r="AK55" s="1117" t="str">
        <f>IF(AK53="","",VLOOKUP(AK53,'標準様式１シフト記号表（勤務時間帯）'!$C$7:$U$36,19,FALSE))</f>
        <v/>
      </c>
      <c r="AL55" s="1117" t="str">
        <f>IF(AL53="","",VLOOKUP(AL53,'標準様式１シフト記号表（勤務時間帯）'!$C$7:$U$36,19,FALSE))</f>
        <v/>
      </c>
      <c r="AM55" s="1128" t="str">
        <f>IF(AM53="","",VLOOKUP(AM53,'標準様式１シフト記号表（勤務時間帯）'!$C$7:$U$36,19,FALSE))</f>
        <v/>
      </c>
      <c r="AN55" s="1104" t="str">
        <f>IF(AN53="","",VLOOKUP(AN53,'標準様式１シフト記号表（勤務時間帯）'!$C$7:$U$36,19,FALSE))</f>
        <v/>
      </c>
      <c r="AO55" s="1117" t="str">
        <f>IF(AO53="","",VLOOKUP(AO53,'標準様式１シフト記号表（勤務時間帯）'!$C$7:$U$36,19,FALSE))</f>
        <v/>
      </c>
      <c r="AP55" s="1117" t="str">
        <f>IF(AP53="","",VLOOKUP(AP53,'標準様式１シフト記号表（勤務時間帯）'!$C$7:$U$36,19,FALSE))</f>
        <v/>
      </c>
      <c r="AQ55" s="1117" t="str">
        <f>IF(AQ53="","",VLOOKUP(AQ53,'標準様式１シフト記号表（勤務時間帯）'!$C$7:$U$36,19,FALSE))</f>
        <v/>
      </c>
      <c r="AR55" s="1117" t="str">
        <f>IF(AR53="","",VLOOKUP(AR53,'標準様式１シフト記号表（勤務時間帯）'!$C$7:$U$36,19,FALSE))</f>
        <v/>
      </c>
      <c r="AS55" s="1117" t="str">
        <f>IF(AS53="","",VLOOKUP(AS53,'標準様式１シフト記号表（勤務時間帯）'!$C$7:$U$36,19,FALSE))</f>
        <v/>
      </c>
      <c r="AT55" s="1128" t="str">
        <f>IF(AT53="","",VLOOKUP(AT53,'標準様式１シフト記号表（勤務時間帯）'!$C$7:$U$36,19,FALSE))</f>
        <v/>
      </c>
      <c r="AU55" s="1104" t="str">
        <f>IF(AU53="","",VLOOKUP(AU53,'標準様式１シフト記号表（勤務時間帯）'!$C$7:$U$36,19,FALSE))</f>
        <v/>
      </c>
      <c r="AV55" s="1117" t="str">
        <f>IF(AV53="","",VLOOKUP(AV53,'標準様式１シフト記号表（勤務時間帯）'!$C$7:$U$36,19,FALSE))</f>
        <v/>
      </c>
      <c r="AW55" s="1117" t="str">
        <f>IF(AW53="","",VLOOKUP(AW53,'標準様式１シフト記号表（勤務時間帯）'!$C$7:$U$36,19,FALSE))</f>
        <v/>
      </c>
      <c r="AX55" s="1163">
        <f>IF($BB$4="４週",SUM(S55:AT55),IF($BB$4="暦月",SUM(S55:AW55),""))</f>
        <v>0</v>
      </c>
      <c r="AY55" s="1176"/>
      <c r="AZ55" s="1187">
        <f>IF($BB$4="４週",AX55/4,IF($BB$4="暦月",'標準様式１（1枚版）'!AX55/('標準様式１（1枚版）'!$BB$9/7),""))</f>
        <v>0</v>
      </c>
      <c r="BA55" s="1196"/>
      <c r="BB55" s="1207"/>
      <c r="BC55" s="1222"/>
      <c r="BD55" s="1222"/>
      <c r="BE55" s="1222"/>
      <c r="BF55" s="1236"/>
    </row>
    <row r="56" spans="2:58" ht="20.25" customHeight="1">
      <c r="B56" s="939">
        <f>B53+1</f>
        <v>12</v>
      </c>
      <c r="C56" s="958"/>
      <c r="D56" s="978"/>
      <c r="E56" s="988"/>
      <c r="F56" s="995"/>
      <c r="G56" s="995"/>
      <c r="H56" s="1019"/>
      <c r="I56" s="1026"/>
      <c r="J56" s="1026"/>
      <c r="K56" s="1031"/>
      <c r="L56" s="1041"/>
      <c r="M56" s="1050"/>
      <c r="N56" s="1050"/>
      <c r="O56" s="1062"/>
      <c r="P56" s="1071" t="s">
        <v>589</v>
      </c>
      <c r="Q56" s="1080"/>
      <c r="R56" s="1088"/>
      <c r="S56" s="1102"/>
      <c r="T56" s="1115"/>
      <c r="U56" s="1115"/>
      <c r="V56" s="1115"/>
      <c r="W56" s="1115"/>
      <c r="X56" s="1115"/>
      <c r="Y56" s="1126"/>
      <c r="Z56" s="1102"/>
      <c r="AA56" s="1115"/>
      <c r="AB56" s="1115"/>
      <c r="AC56" s="1115"/>
      <c r="AD56" s="1115"/>
      <c r="AE56" s="1115"/>
      <c r="AF56" s="1126"/>
      <c r="AG56" s="1102"/>
      <c r="AH56" s="1115"/>
      <c r="AI56" s="1115"/>
      <c r="AJ56" s="1115"/>
      <c r="AK56" s="1115"/>
      <c r="AL56" s="1115"/>
      <c r="AM56" s="1126"/>
      <c r="AN56" s="1102"/>
      <c r="AO56" s="1115"/>
      <c r="AP56" s="1115"/>
      <c r="AQ56" s="1115"/>
      <c r="AR56" s="1115"/>
      <c r="AS56" s="1115"/>
      <c r="AT56" s="1126"/>
      <c r="AU56" s="1102"/>
      <c r="AV56" s="1115"/>
      <c r="AW56" s="1115"/>
      <c r="AX56" s="1164"/>
      <c r="AY56" s="1177"/>
      <c r="AZ56" s="1188"/>
      <c r="BA56" s="1197"/>
      <c r="BB56" s="1209"/>
      <c r="BC56" s="1050"/>
      <c r="BD56" s="1050"/>
      <c r="BE56" s="1050"/>
      <c r="BF56" s="1062"/>
    </row>
    <row r="57" spans="2:58" ht="20.25" customHeight="1">
      <c r="B57" s="939"/>
      <c r="C57" s="959"/>
      <c r="D57" s="979"/>
      <c r="E57" s="989"/>
      <c r="F57" s="993"/>
      <c r="G57" s="1006"/>
      <c r="H57" s="1018"/>
      <c r="I57" s="1026"/>
      <c r="J57" s="1026"/>
      <c r="K57" s="1031"/>
      <c r="L57" s="1040"/>
      <c r="M57" s="1049"/>
      <c r="N57" s="1049"/>
      <c r="O57" s="1061"/>
      <c r="P57" s="1069" t="s">
        <v>590</v>
      </c>
      <c r="Q57" s="1078"/>
      <c r="R57" s="1086"/>
      <c r="S57" s="1103" t="str">
        <f>IF(S56="","",VLOOKUP(S56,'標準様式１シフト記号表（勤務時間帯）'!$C$7:$K$36,9,FALSE))</f>
        <v/>
      </c>
      <c r="T57" s="1116" t="str">
        <f>IF(T56="","",VLOOKUP(T56,'標準様式１シフト記号表（勤務時間帯）'!$C$7:$K$36,9,FALSE))</f>
        <v/>
      </c>
      <c r="U57" s="1116" t="str">
        <f>IF(U56="","",VLOOKUP(U56,'標準様式１シフト記号表（勤務時間帯）'!$C$7:$K$36,9,FALSE))</f>
        <v/>
      </c>
      <c r="V57" s="1116" t="str">
        <f>IF(V56="","",VLOOKUP(V56,'標準様式１シフト記号表（勤務時間帯）'!$C$7:$K$36,9,FALSE))</f>
        <v/>
      </c>
      <c r="W57" s="1116" t="str">
        <f>IF(W56="","",VLOOKUP(W56,'標準様式１シフト記号表（勤務時間帯）'!$C$7:$K$36,9,FALSE))</f>
        <v/>
      </c>
      <c r="X57" s="1116" t="str">
        <f>IF(X56="","",VLOOKUP(X56,'標準様式１シフト記号表（勤務時間帯）'!$C$7:$K$36,9,FALSE))</f>
        <v/>
      </c>
      <c r="Y57" s="1127" t="str">
        <f>IF(Y56="","",VLOOKUP(Y56,'標準様式１シフト記号表（勤務時間帯）'!$C$7:$K$36,9,FALSE))</f>
        <v/>
      </c>
      <c r="Z57" s="1103" t="str">
        <f>IF(Z56="","",VLOOKUP(Z56,'標準様式１シフト記号表（勤務時間帯）'!$C$7:$K$36,9,FALSE))</f>
        <v/>
      </c>
      <c r="AA57" s="1116" t="str">
        <f>IF(AA56="","",VLOOKUP(AA56,'標準様式１シフト記号表（勤務時間帯）'!$C$7:$K$36,9,FALSE))</f>
        <v/>
      </c>
      <c r="AB57" s="1116" t="str">
        <f>IF(AB56="","",VLOOKUP(AB56,'標準様式１シフト記号表（勤務時間帯）'!$C$7:$K$36,9,FALSE))</f>
        <v/>
      </c>
      <c r="AC57" s="1116" t="str">
        <f>IF(AC56="","",VLOOKUP(AC56,'標準様式１シフト記号表（勤務時間帯）'!$C$7:$K$36,9,FALSE))</f>
        <v/>
      </c>
      <c r="AD57" s="1116" t="str">
        <f>IF(AD56="","",VLOOKUP(AD56,'標準様式１シフト記号表（勤務時間帯）'!$C$7:$K$36,9,FALSE))</f>
        <v/>
      </c>
      <c r="AE57" s="1116" t="str">
        <f>IF(AE56="","",VLOOKUP(AE56,'標準様式１シフト記号表（勤務時間帯）'!$C$7:$K$36,9,FALSE))</f>
        <v/>
      </c>
      <c r="AF57" s="1127" t="str">
        <f>IF(AF56="","",VLOOKUP(AF56,'標準様式１シフト記号表（勤務時間帯）'!$C$7:$K$36,9,FALSE))</f>
        <v/>
      </c>
      <c r="AG57" s="1103" t="str">
        <f>IF(AG56="","",VLOOKUP(AG56,'標準様式１シフト記号表（勤務時間帯）'!$C$7:$K$36,9,FALSE))</f>
        <v/>
      </c>
      <c r="AH57" s="1116" t="str">
        <f>IF(AH56="","",VLOOKUP(AH56,'標準様式１シフト記号表（勤務時間帯）'!$C$7:$K$36,9,FALSE))</f>
        <v/>
      </c>
      <c r="AI57" s="1116" t="str">
        <f>IF(AI56="","",VLOOKUP(AI56,'標準様式１シフト記号表（勤務時間帯）'!$C$7:$K$36,9,FALSE))</f>
        <v/>
      </c>
      <c r="AJ57" s="1116" t="str">
        <f>IF(AJ56="","",VLOOKUP(AJ56,'標準様式１シフト記号表（勤務時間帯）'!$C$7:$K$36,9,FALSE))</f>
        <v/>
      </c>
      <c r="AK57" s="1116" t="str">
        <f>IF(AK56="","",VLOOKUP(AK56,'標準様式１シフト記号表（勤務時間帯）'!$C$7:$K$36,9,FALSE))</f>
        <v/>
      </c>
      <c r="AL57" s="1116" t="str">
        <f>IF(AL56="","",VLOOKUP(AL56,'標準様式１シフト記号表（勤務時間帯）'!$C$7:$K$36,9,FALSE))</f>
        <v/>
      </c>
      <c r="AM57" s="1127" t="str">
        <f>IF(AM56="","",VLOOKUP(AM56,'標準様式１シフト記号表（勤務時間帯）'!$C$7:$K$36,9,FALSE))</f>
        <v/>
      </c>
      <c r="AN57" s="1103" t="str">
        <f>IF(AN56="","",VLOOKUP(AN56,'標準様式１シフト記号表（勤務時間帯）'!$C$7:$K$36,9,FALSE))</f>
        <v/>
      </c>
      <c r="AO57" s="1116" t="str">
        <f>IF(AO56="","",VLOOKUP(AO56,'標準様式１シフト記号表（勤務時間帯）'!$C$7:$K$36,9,FALSE))</f>
        <v/>
      </c>
      <c r="AP57" s="1116" t="str">
        <f>IF(AP56="","",VLOOKUP(AP56,'標準様式１シフト記号表（勤務時間帯）'!$C$7:$K$36,9,FALSE))</f>
        <v/>
      </c>
      <c r="AQ57" s="1116" t="str">
        <f>IF(AQ56="","",VLOOKUP(AQ56,'標準様式１シフト記号表（勤務時間帯）'!$C$7:$K$36,9,FALSE))</f>
        <v/>
      </c>
      <c r="AR57" s="1116" t="str">
        <f>IF(AR56="","",VLOOKUP(AR56,'標準様式１シフト記号表（勤務時間帯）'!$C$7:$K$36,9,FALSE))</f>
        <v/>
      </c>
      <c r="AS57" s="1116" t="str">
        <f>IF(AS56="","",VLOOKUP(AS56,'標準様式１シフト記号表（勤務時間帯）'!$C$7:$K$36,9,FALSE))</f>
        <v/>
      </c>
      <c r="AT57" s="1127" t="str">
        <f>IF(AT56="","",VLOOKUP(AT56,'標準様式１シフト記号表（勤務時間帯）'!$C$7:$K$36,9,FALSE))</f>
        <v/>
      </c>
      <c r="AU57" s="1103" t="str">
        <f>IF(AU56="","",VLOOKUP(AU56,'標準様式１シフト記号表（勤務時間帯）'!$C$7:$K$36,9,FALSE))</f>
        <v/>
      </c>
      <c r="AV57" s="1116" t="str">
        <f>IF(AV56="","",VLOOKUP(AV56,'標準様式１シフト記号表（勤務時間帯）'!$C$7:$K$36,9,FALSE))</f>
        <v/>
      </c>
      <c r="AW57" s="1116" t="str">
        <f>IF(AW56="","",VLOOKUP(AW56,'標準様式１シフト記号表（勤務時間帯）'!$C$7:$K$36,9,FALSE))</f>
        <v/>
      </c>
      <c r="AX57" s="1162">
        <f>IF($BB$4="４週",SUM(S57:AT57),IF($BB$4="暦月",SUM(S57:AW57),""))</f>
        <v>0</v>
      </c>
      <c r="AY57" s="1175"/>
      <c r="AZ57" s="1186">
        <f>IF($BB$4="４週",AX57/4,IF($BB$4="暦月",'標準様式１（1枚版）'!AX57/('標準様式１（1枚版）'!$BB$9/7),""))</f>
        <v>0</v>
      </c>
      <c r="BA57" s="1195"/>
      <c r="BB57" s="1210"/>
      <c r="BC57" s="1049"/>
      <c r="BD57" s="1049"/>
      <c r="BE57" s="1049"/>
      <c r="BF57" s="1061"/>
    </row>
    <row r="58" spans="2:58" ht="20.25" customHeight="1">
      <c r="B58" s="939"/>
      <c r="C58" s="960"/>
      <c r="D58" s="980"/>
      <c r="E58" s="990"/>
      <c r="F58" s="993">
        <f>C56</f>
        <v>0</v>
      </c>
      <c r="G58" s="1007"/>
      <c r="H58" s="1018"/>
      <c r="I58" s="1026"/>
      <c r="J58" s="1026"/>
      <c r="K58" s="1031"/>
      <c r="L58" s="1042"/>
      <c r="M58" s="1051"/>
      <c r="N58" s="1051"/>
      <c r="O58" s="1063"/>
      <c r="P58" s="1070" t="s">
        <v>316</v>
      </c>
      <c r="Q58" s="1079"/>
      <c r="R58" s="1087"/>
      <c r="S58" s="1104" t="str">
        <f>IF(S56="","",VLOOKUP(S56,'標準様式１シフト記号表（勤務時間帯）'!$C$7:$U$36,19,FALSE))</f>
        <v/>
      </c>
      <c r="T58" s="1117" t="str">
        <f>IF(T56="","",VLOOKUP(T56,'標準様式１シフト記号表（勤務時間帯）'!$C$7:$U$36,19,FALSE))</f>
        <v/>
      </c>
      <c r="U58" s="1117" t="str">
        <f>IF(U56="","",VLOOKUP(U56,'標準様式１シフト記号表（勤務時間帯）'!$C$7:$U$36,19,FALSE))</f>
        <v/>
      </c>
      <c r="V58" s="1117" t="str">
        <f>IF(V56="","",VLOOKUP(V56,'標準様式１シフト記号表（勤務時間帯）'!$C$7:$U$36,19,FALSE))</f>
        <v/>
      </c>
      <c r="W58" s="1117" t="str">
        <f>IF(W56="","",VLOOKUP(W56,'標準様式１シフト記号表（勤務時間帯）'!$C$7:$U$36,19,FALSE))</f>
        <v/>
      </c>
      <c r="X58" s="1117" t="str">
        <f>IF(X56="","",VLOOKUP(X56,'標準様式１シフト記号表（勤務時間帯）'!$C$7:$U$36,19,FALSE))</f>
        <v/>
      </c>
      <c r="Y58" s="1128" t="str">
        <f>IF(Y56="","",VLOOKUP(Y56,'標準様式１シフト記号表（勤務時間帯）'!$C$7:$U$36,19,FALSE))</f>
        <v/>
      </c>
      <c r="Z58" s="1104" t="str">
        <f>IF(Z56="","",VLOOKUP(Z56,'標準様式１シフト記号表（勤務時間帯）'!$C$7:$U$36,19,FALSE))</f>
        <v/>
      </c>
      <c r="AA58" s="1117" t="str">
        <f>IF(AA56="","",VLOOKUP(AA56,'標準様式１シフト記号表（勤務時間帯）'!$C$7:$U$36,19,FALSE))</f>
        <v/>
      </c>
      <c r="AB58" s="1117" t="str">
        <f>IF(AB56="","",VLOOKUP(AB56,'標準様式１シフト記号表（勤務時間帯）'!$C$7:$U$36,19,FALSE))</f>
        <v/>
      </c>
      <c r="AC58" s="1117" t="str">
        <f>IF(AC56="","",VLOOKUP(AC56,'標準様式１シフト記号表（勤務時間帯）'!$C$7:$U$36,19,FALSE))</f>
        <v/>
      </c>
      <c r="AD58" s="1117" t="str">
        <f>IF(AD56="","",VLOOKUP(AD56,'標準様式１シフト記号表（勤務時間帯）'!$C$7:$U$36,19,FALSE))</f>
        <v/>
      </c>
      <c r="AE58" s="1117" t="str">
        <f>IF(AE56="","",VLOOKUP(AE56,'標準様式１シフト記号表（勤務時間帯）'!$C$7:$U$36,19,FALSE))</f>
        <v/>
      </c>
      <c r="AF58" s="1128" t="str">
        <f>IF(AF56="","",VLOOKUP(AF56,'標準様式１シフト記号表（勤務時間帯）'!$C$7:$U$36,19,FALSE))</f>
        <v/>
      </c>
      <c r="AG58" s="1104" t="str">
        <f>IF(AG56="","",VLOOKUP(AG56,'標準様式１シフト記号表（勤務時間帯）'!$C$7:$U$36,19,FALSE))</f>
        <v/>
      </c>
      <c r="AH58" s="1117" t="str">
        <f>IF(AH56="","",VLOOKUP(AH56,'標準様式１シフト記号表（勤務時間帯）'!$C$7:$U$36,19,FALSE))</f>
        <v/>
      </c>
      <c r="AI58" s="1117" t="str">
        <f>IF(AI56="","",VLOOKUP(AI56,'標準様式１シフト記号表（勤務時間帯）'!$C$7:$U$36,19,FALSE))</f>
        <v/>
      </c>
      <c r="AJ58" s="1117" t="str">
        <f>IF(AJ56="","",VLOOKUP(AJ56,'標準様式１シフト記号表（勤務時間帯）'!$C$7:$U$36,19,FALSE))</f>
        <v/>
      </c>
      <c r="AK58" s="1117" t="str">
        <f>IF(AK56="","",VLOOKUP(AK56,'標準様式１シフト記号表（勤務時間帯）'!$C$7:$U$36,19,FALSE))</f>
        <v/>
      </c>
      <c r="AL58" s="1117" t="str">
        <f>IF(AL56="","",VLOOKUP(AL56,'標準様式１シフト記号表（勤務時間帯）'!$C$7:$U$36,19,FALSE))</f>
        <v/>
      </c>
      <c r="AM58" s="1128" t="str">
        <f>IF(AM56="","",VLOOKUP(AM56,'標準様式１シフト記号表（勤務時間帯）'!$C$7:$U$36,19,FALSE))</f>
        <v/>
      </c>
      <c r="AN58" s="1104" t="str">
        <f>IF(AN56="","",VLOOKUP(AN56,'標準様式１シフト記号表（勤務時間帯）'!$C$7:$U$36,19,FALSE))</f>
        <v/>
      </c>
      <c r="AO58" s="1117" t="str">
        <f>IF(AO56="","",VLOOKUP(AO56,'標準様式１シフト記号表（勤務時間帯）'!$C$7:$U$36,19,FALSE))</f>
        <v/>
      </c>
      <c r="AP58" s="1117" t="str">
        <f>IF(AP56="","",VLOOKUP(AP56,'標準様式１シフト記号表（勤務時間帯）'!$C$7:$U$36,19,FALSE))</f>
        <v/>
      </c>
      <c r="AQ58" s="1117" t="str">
        <f>IF(AQ56="","",VLOOKUP(AQ56,'標準様式１シフト記号表（勤務時間帯）'!$C$7:$U$36,19,FALSE))</f>
        <v/>
      </c>
      <c r="AR58" s="1117" t="str">
        <f>IF(AR56="","",VLOOKUP(AR56,'標準様式１シフト記号表（勤務時間帯）'!$C$7:$U$36,19,FALSE))</f>
        <v/>
      </c>
      <c r="AS58" s="1117" t="str">
        <f>IF(AS56="","",VLOOKUP(AS56,'標準様式１シフト記号表（勤務時間帯）'!$C$7:$U$36,19,FALSE))</f>
        <v/>
      </c>
      <c r="AT58" s="1128" t="str">
        <f>IF(AT56="","",VLOOKUP(AT56,'標準様式１シフト記号表（勤務時間帯）'!$C$7:$U$36,19,FALSE))</f>
        <v/>
      </c>
      <c r="AU58" s="1104" t="str">
        <f>IF(AU56="","",VLOOKUP(AU56,'標準様式１シフト記号表（勤務時間帯）'!$C$7:$U$36,19,FALSE))</f>
        <v/>
      </c>
      <c r="AV58" s="1117" t="str">
        <f>IF(AV56="","",VLOOKUP(AV56,'標準様式１シフト記号表（勤務時間帯）'!$C$7:$U$36,19,FALSE))</f>
        <v/>
      </c>
      <c r="AW58" s="1117" t="str">
        <f>IF(AW56="","",VLOOKUP(AW56,'標準様式１シフト記号表（勤務時間帯）'!$C$7:$U$36,19,FALSE))</f>
        <v/>
      </c>
      <c r="AX58" s="1163">
        <f>IF($BB$4="４週",SUM(S58:AT58),IF($BB$4="暦月",SUM(S58:AW58),""))</f>
        <v>0</v>
      </c>
      <c r="AY58" s="1176"/>
      <c r="AZ58" s="1187">
        <f>IF($BB$4="４週",AX58/4,IF($BB$4="暦月",'標準様式１（1枚版）'!AX58/('標準様式１（1枚版）'!$BB$9/7),""))</f>
        <v>0</v>
      </c>
      <c r="BA58" s="1196"/>
      <c r="BB58" s="1211"/>
      <c r="BC58" s="1051"/>
      <c r="BD58" s="1051"/>
      <c r="BE58" s="1051"/>
      <c r="BF58" s="1063"/>
    </row>
    <row r="59" spans="2:58" ht="20.25" customHeight="1">
      <c r="B59" s="939">
        <f>B56+1</f>
        <v>13</v>
      </c>
      <c r="C59" s="958"/>
      <c r="D59" s="978"/>
      <c r="E59" s="988"/>
      <c r="F59" s="995"/>
      <c r="G59" s="995"/>
      <c r="H59" s="1019"/>
      <c r="I59" s="1026"/>
      <c r="J59" s="1026"/>
      <c r="K59" s="1031"/>
      <c r="L59" s="1041"/>
      <c r="M59" s="1050"/>
      <c r="N59" s="1050"/>
      <c r="O59" s="1062"/>
      <c r="P59" s="1071" t="s">
        <v>589</v>
      </c>
      <c r="Q59" s="1080"/>
      <c r="R59" s="1088"/>
      <c r="S59" s="1102"/>
      <c r="T59" s="1115"/>
      <c r="U59" s="1115"/>
      <c r="V59" s="1115"/>
      <c r="W59" s="1115"/>
      <c r="X59" s="1115"/>
      <c r="Y59" s="1126"/>
      <c r="Z59" s="1102"/>
      <c r="AA59" s="1115"/>
      <c r="AB59" s="1115"/>
      <c r="AC59" s="1115"/>
      <c r="AD59" s="1115"/>
      <c r="AE59" s="1115"/>
      <c r="AF59" s="1126"/>
      <c r="AG59" s="1102"/>
      <c r="AH59" s="1115"/>
      <c r="AI59" s="1115"/>
      <c r="AJ59" s="1115"/>
      <c r="AK59" s="1115"/>
      <c r="AL59" s="1115"/>
      <c r="AM59" s="1126"/>
      <c r="AN59" s="1102"/>
      <c r="AO59" s="1115"/>
      <c r="AP59" s="1115"/>
      <c r="AQ59" s="1115"/>
      <c r="AR59" s="1115"/>
      <c r="AS59" s="1115"/>
      <c r="AT59" s="1126"/>
      <c r="AU59" s="1102"/>
      <c r="AV59" s="1115"/>
      <c r="AW59" s="1115"/>
      <c r="AX59" s="1164"/>
      <c r="AY59" s="1177"/>
      <c r="AZ59" s="1188"/>
      <c r="BA59" s="1197"/>
      <c r="BB59" s="1209"/>
      <c r="BC59" s="1050"/>
      <c r="BD59" s="1050"/>
      <c r="BE59" s="1050"/>
      <c r="BF59" s="1062"/>
    </row>
    <row r="60" spans="2:58" ht="20.25" customHeight="1">
      <c r="B60" s="939"/>
      <c r="C60" s="959"/>
      <c r="D60" s="979"/>
      <c r="E60" s="989"/>
      <c r="F60" s="993"/>
      <c r="G60" s="1006"/>
      <c r="H60" s="1018"/>
      <c r="I60" s="1026"/>
      <c r="J60" s="1026"/>
      <c r="K60" s="1031"/>
      <c r="L60" s="1040"/>
      <c r="M60" s="1049"/>
      <c r="N60" s="1049"/>
      <c r="O60" s="1061"/>
      <c r="P60" s="1069" t="s">
        <v>590</v>
      </c>
      <c r="Q60" s="1078"/>
      <c r="R60" s="1086"/>
      <c r="S60" s="1103" t="str">
        <f>IF(S59="","",VLOOKUP(S59,'標準様式１シフト記号表（勤務時間帯）'!$C$7:$K$36,9,FALSE))</f>
        <v/>
      </c>
      <c r="T60" s="1116" t="str">
        <f>IF(T59="","",VLOOKUP(T59,'標準様式１シフト記号表（勤務時間帯）'!$C$7:$K$36,9,FALSE))</f>
        <v/>
      </c>
      <c r="U60" s="1116" t="str">
        <f>IF(U59="","",VLOOKUP(U59,'標準様式１シフト記号表（勤務時間帯）'!$C$7:$K$36,9,FALSE))</f>
        <v/>
      </c>
      <c r="V60" s="1116" t="str">
        <f>IF(V59="","",VLOOKUP(V59,'標準様式１シフト記号表（勤務時間帯）'!$C$7:$K$36,9,FALSE))</f>
        <v/>
      </c>
      <c r="W60" s="1116" t="str">
        <f>IF(W59="","",VLOOKUP(W59,'標準様式１シフト記号表（勤務時間帯）'!$C$7:$K$36,9,FALSE))</f>
        <v/>
      </c>
      <c r="X60" s="1116" t="str">
        <f>IF(X59="","",VLOOKUP(X59,'標準様式１シフト記号表（勤務時間帯）'!$C$7:$K$36,9,FALSE))</f>
        <v/>
      </c>
      <c r="Y60" s="1127" t="str">
        <f>IF(Y59="","",VLOOKUP(Y59,'標準様式１シフト記号表（勤務時間帯）'!$C$7:$K$36,9,FALSE))</f>
        <v/>
      </c>
      <c r="Z60" s="1103" t="str">
        <f>IF(Z59="","",VLOOKUP(Z59,'標準様式１シフト記号表（勤務時間帯）'!$C$7:$K$36,9,FALSE))</f>
        <v/>
      </c>
      <c r="AA60" s="1116" t="str">
        <f>IF(AA59="","",VLOOKUP(AA59,'標準様式１シフト記号表（勤務時間帯）'!$C$7:$K$36,9,FALSE))</f>
        <v/>
      </c>
      <c r="AB60" s="1116" t="str">
        <f>IF(AB59="","",VLOOKUP(AB59,'標準様式１シフト記号表（勤務時間帯）'!$C$7:$K$36,9,FALSE))</f>
        <v/>
      </c>
      <c r="AC60" s="1116" t="str">
        <f>IF(AC59="","",VLOOKUP(AC59,'標準様式１シフト記号表（勤務時間帯）'!$C$7:$K$36,9,FALSE))</f>
        <v/>
      </c>
      <c r="AD60" s="1116" t="str">
        <f>IF(AD59="","",VLOOKUP(AD59,'標準様式１シフト記号表（勤務時間帯）'!$C$7:$K$36,9,FALSE))</f>
        <v/>
      </c>
      <c r="AE60" s="1116" t="str">
        <f>IF(AE59="","",VLOOKUP(AE59,'標準様式１シフト記号表（勤務時間帯）'!$C$7:$K$36,9,FALSE))</f>
        <v/>
      </c>
      <c r="AF60" s="1127" t="str">
        <f>IF(AF59="","",VLOOKUP(AF59,'標準様式１シフト記号表（勤務時間帯）'!$C$7:$K$36,9,FALSE))</f>
        <v/>
      </c>
      <c r="AG60" s="1103" t="str">
        <f>IF(AG59="","",VLOOKUP(AG59,'標準様式１シフト記号表（勤務時間帯）'!$C$7:$K$36,9,FALSE))</f>
        <v/>
      </c>
      <c r="AH60" s="1116" t="str">
        <f>IF(AH59="","",VLOOKUP(AH59,'標準様式１シフト記号表（勤務時間帯）'!$C$7:$K$36,9,FALSE))</f>
        <v/>
      </c>
      <c r="AI60" s="1116" t="str">
        <f>IF(AI59="","",VLOOKUP(AI59,'標準様式１シフト記号表（勤務時間帯）'!$C$7:$K$36,9,FALSE))</f>
        <v/>
      </c>
      <c r="AJ60" s="1116" t="str">
        <f>IF(AJ59="","",VLOOKUP(AJ59,'標準様式１シフト記号表（勤務時間帯）'!$C$7:$K$36,9,FALSE))</f>
        <v/>
      </c>
      <c r="AK60" s="1116" t="str">
        <f>IF(AK59="","",VLOOKUP(AK59,'標準様式１シフト記号表（勤務時間帯）'!$C$7:$K$36,9,FALSE))</f>
        <v/>
      </c>
      <c r="AL60" s="1116" t="str">
        <f>IF(AL59="","",VLOOKUP(AL59,'標準様式１シフト記号表（勤務時間帯）'!$C$7:$K$36,9,FALSE))</f>
        <v/>
      </c>
      <c r="AM60" s="1127" t="str">
        <f>IF(AM59="","",VLOOKUP(AM59,'標準様式１シフト記号表（勤務時間帯）'!$C$7:$K$36,9,FALSE))</f>
        <v/>
      </c>
      <c r="AN60" s="1103" t="str">
        <f>IF(AN59="","",VLOOKUP(AN59,'標準様式１シフト記号表（勤務時間帯）'!$C$7:$K$36,9,FALSE))</f>
        <v/>
      </c>
      <c r="AO60" s="1116" t="str">
        <f>IF(AO59="","",VLOOKUP(AO59,'標準様式１シフト記号表（勤務時間帯）'!$C$7:$K$36,9,FALSE))</f>
        <v/>
      </c>
      <c r="AP60" s="1116" t="str">
        <f>IF(AP59="","",VLOOKUP(AP59,'標準様式１シフト記号表（勤務時間帯）'!$C$7:$K$36,9,FALSE))</f>
        <v/>
      </c>
      <c r="AQ60" s="1116" t="str">
        <f>IF(AQ59="","",VLOOKUP(AQ59,'標準様式１シフト記号表（勤務時間帯）'!$C$7:$K$36,9,FALSE))</f>
        <v/>
      </c>
      <c r="AR60" s="1116" t="str">
        <f>IF(AR59="","",VLOOKUP(AR59,'標準様式１シフト記号表（勤務時間帯）'!$C$7:$K$36,9,FALSE))</f>
        <v/>
      </c>
      <c r="AS60" s="1116" t="str">
        <f>IF(AS59="","",VLOOKUP(AS59,'標準様式１シフト記号表（勤務時間帯）'!$C$7:$K$36,9,FALSE))</f>
        <v/>
      </c>
      <c r="AT60" s="1127" t="str">
        <f>IF(AT59="","",VLOOKUP(AT59,'標準様式１シフト記号表（勤務時間帯）'!$C$7:$K$36,9,FALSE))</f>
        <v/>
      </c>
      <c r="AU60" s="1103" t="str">
        <f>IF(AU59="","",VLOOKUP(AU59,'標準様式１シフト記号表（勤務時間帯）'!$C$7:$K$36,9,FALSE))</f>
        <v/>
      </c>
      <c r="AV60" s="1116" t="str">
        <f>IF(AV59="","",VLOOKUP(AV59,'標準様式１シフト記号表（勤務時間帯）'!$C$7:$K$36,9,FALSE))</f>
        <v/>
      </c>
      <c r="AW60" s="1116" t="str">
        <f>IF(AW59="","",VLOOKUP(AW59,'標準様式１シフト記号表（勤務時間帯）'!$C$7:$K$36,9,FALSE))</f>
        <v/>
      </c>
      <c r="AX60" s="1162">
        <f>IF($BB$4="４週",SUM(S60:AT60),IF($BB$4="暦月",SUM(S60:AW60),""))</f>
        <v>0</v>
      </c>
      <c r="AY60" s="1175"/>
      <c r="AZ60" s="1186">
        <f>IF($BB$4="４週",AX60/4,IF($BB$4="暦月",'標準様式１（1枚版）'!AX60/('標準様式１（1枚版）'!$BB$9/7),""))</f>
        <v>0</v>
      </c>
      <c r="BA60" s="1195"/>
      <c r="BB60" s="1210"/>
      <c r="BC60" s="1049"/>
      <c r="BD60" s="1049"/>
      <c r="BE60" s="1049"/>
      <c r="BF60" s="1061"/>
    </row>
    <row r="61" spans="2:58" ht="20.25" customHeight="1">
      <c r="B61" s="940"/>
      <c r="C61" s="960"/>
      <c r="D61" s="980"/>
      <c r="E61" s="990"/>
      <c r="F61" s="996">
        <f>C59</f>
        <v>0</v>
      </c>
      <c r="G61" s="1008"/>
      <c r="H61" s="1020"/>
      <c r="I61" s="1027"/>
      <c r="J61" s="1027"/>
      <c r="K61" s="1032"/>
      <c r="L61" s="1043"/>
      <c r="M61" s="1052"/>
      <c r="N61" s="1052"/>
      <c r="O61" s="1064"/>
      <c r="P61" s="1072" t="s">
        <v>316</v>
      </c>
      <c r="Q61" s="1081"/>
      <c r="R61" s="1089"/>
      <c r="S61" s="1104" t="str">
        <f>IF(S59="","",VLOOKUP(S59,'標準様式１シフト記号表（勤務時間帯）'!$C$7:$U$36,19,FALSE))</f>
        <v/>
      </c>
      <c r="T61" s="1117" t="str">
        <f>IF(T59="","",VLOOKUP(T59,'標準様式１シフト記号表（勤務時間帯）'!$C$7:$U$36,19,FALSE))</f>
        <v/>
      </c>
      <c r="U61" s="1117" t="str">
        <f>IF(U59="","",VLOOKUP(U59,'標準様式１シフト記号表（勤務時間帯）'!$C$7:$U$36,19,FALSE))</f>
        <v/>
      </c>
      <c r="V61" s="1117" t="str">
        <f>IF(V59="","",VLOOKUP(V59,'標準様式１シフト記号表（勤務時間帯）'!$C$7:$U$36,19,FALSE))</f>
        <v/>
      </c>
      <c r="W61" s="1117" t="str">
        <f>IF(W59="","",VLOOKUP(W59,'標準様式１シフト記号表（勤務時間帯）'!$C$7:$U$36,19,FALSE))</f>
        <v/>
      </c>
      <c r="X61" s="1117" t="str">
        <f>IF(X59="","",VLOOKUP(X59,'標準様式１シフト記号表（勤務時間帯）'!$C$7:$U$36,19,FALSE))</f>
        <v/>
      </c>
      <c r="Y61" s="1128" t="str">
        <f>IF(Y59="","",VLOOKUP(Y59,'標準様式１シフト記号表（勤務時間帯）'!$C$7:$U$36,19,FALSE))</f>
        <v/>
      </c>
      <c r="Z61" s="1104" t="str">
        <f>IF(Z59="","",VLOOKUP(Z59,'標準様式１シフト記号表（勤務時間帯）'!$C$7:$U$36,19,FALSE))</f>
        <v/>
      </c>
      <c r="AA61" s="1117" t="str">
        <f>IF(AA59="","",VLOOKUP(AA59,'標準様式１シフト記号表（勤務時間帯）'!$C$7:$U$36,19,FALSE))</f>
        <v/>
      </c>
      <c r="AB61" s="1117" t="str">
        <f>IF(AB59="","",VLOOKUP(AB59,'標準様式１シフト記号表（勤務時間帯）'!$C$7:$U$36,19,FALSE))</f>
        <v/>
      </c>
      <c r="AC61" s="1117" t="str">
        <f>IF(AC59="","",VLOOKUP(AC59,'標準様式１シフト記号表（勤務時間帯）'!$C$7:$U$36,19,FALSE))</f>
        <v/>
      </c>
      <c r="AD61" s="1117" t="str">
        <f>IF(AD59="","",VLOOKUP(AD59,'標準様式１シフト記号表（勤務時間帯）'!$C$7:$U$36,19,FALSE))</f>
        <v/>
      </c>
      <c r="AE61" s="1117" t="str">
        <f>IF(AE59="","",VLOOKUP(AE59,'標準様式１シフト記号表（勤務時間帯）'!$C$7:$U$36,19,FALSE))</f>
        <v/>
      </c>
      <c r="AF61" s="1128" t="str">
        <f>IF(AF59="","",VLOOKUP(AF59,'標準様式１シフト記号表（勤務時間帯）'!$C$7:$U$36,19,FALSE))</f>
        <v/>
      </c>
      <c r="AG61" s="1104" t="str">
        <f>IF(AG59="","",VLOOKUP(AG59,'標準様式１シフト記号表（勤務時間帯）'!$C$7:$U$36,19,FALSE))</f>
        <v/>
      </c>
      <c r="AH61" s="1117" t="str">
        <f>IF(AH59="","",VLOOKUP(AH59,'標準様式１シフト記号表（勤務時間帯）'!$C$7:$U$36,19,FALSE))</f>
        <v/>
      </c>
      <c r="AI61" s="1117" t="str">
        <f>IF(AI59="","",VLOOKUP(AI59,'標準様式１シフト記号表（勤務時間帯）'!$C$7:$U$36,19,FALSE))</f>
        <v/>
      </c>
      <c r="AJ61" s="1117" t="str">
        <f>IF(AJ59="","",VLOOKUP(AJ59,'標準様式１シフト記号表（勤務時間帯）'!$C$7:$U$36,19,FALSE))</f>
        <v/>
      </c>
      <c r="AK61" s="1117" t="str">
        <f>IF(AK59="","",VLOOKUP(AK59,'標準様式１シフト記号表（勤務時間帯）'!$C$7:$U$36,19,FALSE))</f>
        <v/>
      </c>
      <c r="AL61" s="1117" t="str">
        <f>IF(AL59="","",VLOOKUP(AL59,'標準様式１シフト記号表（勤務時間帯）'!$C$7:$U$36,19,FALSE))</f>
        <v/>
      </c>
      <c r="AM61" s="1128" t="str">
        <f>IF(AM59="","",VLOOKUP(AM59,'標準様式１シフト記号表（勤務時間帯）'!$C$7:$U$36,19,FALSE))</f>
        <v/>
      </c>
      <c r="AN61" s="1104" t="str">
        <f>IF(AN59="","",VLOOKUP(AN59,'標準様式１シフト記号表（勤務時間帯）'!$C$7:$U$36,19,FALSE))</f>
        <v/>
      </c>
      <c r="AO61" s="1117" t="str">
        <f>IF(AO59="","",VLOOKUP(AO59,'標準様式１シフト記号表（勤務時間帯）'!$C$7:$U$36,19,FALSE))</f>
        <v/>
      </c>
      <c r="AP61" s="1117" t="str">
        <f>IF(AP59="","",VLOOKUP(AP59,'標準様式１シフト記号表（勤務時間帯）'!$C$7:$U$36,19,FALSE))</f>
        <v/>
      </c>
      <c r="AQ61" s="1117" t="str">
        <f>IF(AQ59="","",VLOOKUP(AQ59,'標準様式１シフト記号表（勤務時間帯）'!$C$7:$U$36,19,FALSE))</f>
        <v/>
      </c>
      <c r="AR61" s="1117" t="str">
        <f>IF(AR59="","",VLOOKUP(AR59,'標準様式１シフト記号表（勤務時間帯）'!$C$7:$U$36,19,FALSE))</f>
        <v/>
      </c>
      <c r="AS61" s="1117" t="str">
        <f>IF(AS59="","",VLOOKUP(AS59,'標準様式１シフト記号表（勤務時間帯）'!$C$7:$U$36,19,FALSE))</f>
        <v/>
      </c>
      <c r="AT61" s="1128" t="str">
        <f>IF(AT59="","",VLOOKUP(AT59,'標準様式１シフト記号表（勤務時間帯）'!$C$7:$U$36,19,FALSE))</f>
        <v/>
      </c>
      <c r="AU61" s="1104" t="str">
        <f>IF(AU59="","",VLOOKUP(AU59,'標準様式１シフト記号表（勤務時間帯）'!$C$7:$U$36,19,FALSE))</f>
        <v/>
      </c>
      <c r="AV61" s="1117" t="str">
        <f>IF(AV59="","",VLOOKUP(AV59,'標準様式１シフト記号表（勤務時間帯）'!$C$7:$U$36,19,FALSE))</f>
        <v/>
      </c>
      <c r="AW61" s="1117" t="str">
        <f>IF(AW59="","",VLOOKUP(AW59,'標準様式１シフト記号表（勤務時間帯）'!$C$7:$U$36,19,FALSE))</f>
        <v/>
      </c>
      <c r="AX61" s="1163">
        <f>IF($BB$4="４週",SUM(S61:AT61),IF($BB$4="暦月",SUM(S61:AW61),""))</f>
        <v>0</v>
      </c>
      <c r="AY61" s="1176"/>
      <c r="AZ61" s="1187">
        <f>IF($BB$4="４週",AX61/4,IF($BB$4="暦月",'標準様式１（1枚版）'!AX61/('標準様式１（1枚版）'!$BB$9/7),""))</f>
        <v>0</v>
      </c>
      <c r="BA61" s="1196"/>
      <c r="BB61" s="1212"/>
      <c r="BC61" s="1052"/>
      <c r="BD61" s="1052"/>
      <c r="BE61" s="1052"/>
      <c r="BF61" s="1064"/>
    </row>
    <row r="62" spans="2:58" s="933" customFormat="1" ht="6" customHeight="1">
      <c r="B62" s="941"/>
      <c r="C62" s="961"/>
      <c r="D62" s="961"/>
      <c r="E62" s="961"/>
      <c r="F62" s="997"/>
      <c r="G62" s="997"/>
      <c r="H62" s="1021"/>
      <c r="I62" s="1021"/>
      <c r="J62" s="1021"/>
      <c r="K62" s="1021"/>
      <c r="L62" s="997"/>
      <c r="M62" s="997"/>
      <c r="N62" s="997"/>
      <c r="O62" s="997"/>
      <c r="P62" s="1073"/>
      <c r="Q62" s="1073"/>
      <c r="R62" s="1073"/>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165"/>
      <c r="AY62" s="1165"/>
      <c r="AZ62" s="1165"/>
      <c r="BA62" s="1165"/>
      <c r="BB62" s="997"/>
      <c r="BC62" s="997"/>
      <c r="BD62" s="997"/>
      <c r="BE62" s="997"/>
      <c r="BF62" s="1238"/>
    </row>
    <row r="63" spans="2:58" ht="20.100000000000001" customHeight="1">
      <c r="B63" s="942"/>
      <c r="C63" s="962"/>
      <c r="D63" s="962"/>
      <c r="E63" s="962"/>
      <c r="F63" s="998"/>
      <c r="G63" s="1009" t="s">
        <v>550</v>
      </c>
      <c r="H63" s="1009"/>
      <c r="I63" s="1009"/>
      <c r="J63" s="1009"/>
      <c r="K63" s="1033"/>
      <c r="L63" s="1044"/>
      <c r="M63" s="1053" t="s">
        <v>510</v>
      </c>
      <c r="N63" s="1055"/>
      <c r="O63" s="1055"/>
      <c r="P63" s="1055"/>
      <c r="Q63" s="1055"/>
      <c r="R63" s="1090"/>
      <c r="S63" s="1105" t="str">
        <f t="shared" ref="S63:AX65" si="1">IF(SUMIF($F$23:$F$61,$M63,S$23:S$61)=0,"",SUMIF($F$23:$F$61,$M63,S$23:S$61))</f>
        <v/>
      </c>
      <c r="T63" s="1118" t="str">
        <f t="shared" si="1"/>
        <v/>
      </c>
      <c r="U63" s="1118" t="str">
        <f t="shared" si="1"/>
        <v/>
      </c>
      <c r="V63" s="1118" t="str">
        <f t="shared" si="1"/>
        <v/>
      </c>
      <c r="W63" s="1118" t="str">
        <f t="shared" si="1"/>
        <v/>
      </c>
      <c r="X63" s="1118" t="str">
        <f t="shared" si="1"/>
        <v/>
      </c>
      <c r="Y63" s="1129" t="str">
        <f t="shared" si="1"/>
        <v/>
      </c>
      <c r="Z63" s="1105" t="str">
        <f t="shared" si="1"/>
        <v/>
      </c>
      <c r="AA63" s="1118" t="str">
        <f t="shared" si="1"/>
        <v/>
      </c>
      <c r="AB63" s="1118" t="str">
        <f t="shared" si="1"/>
        <v/>
      </c>
      <c r="AC63" s="1118" t="str">
        <f t="shared" si="1"/>
        <v/>
      </c>
      <c r="AD63" s="1118" t="str">
        <f t="shared" si="1"/>
        <v/>
      </c>
      <c r="AE63" s="1118" t="str">
        <f t="shared" si="1"/>
        <v/>
      </c>
      <c r="AF63" s="1129" t="str">
        <f t="shared" si="1"/>
        <v/>
      </c>
      <c r="AG63" s="1105" t="str">
        <f t="shared" si="1"/>
        <v/>
      </c>
      <c r="AH63" s="1118" t="str">
        <f t="shared" si="1"/>
        <v/>
      </c>
      <c r="AI63" s="1118" t="str">
        <f t="shared" si="1"/>
        <v/>
      </c>
      <c r="AJ63" s="1118" t="str">
        <f t="shared" si="1"/>
        <v/>
      </c>
      <c r="AK63" s="1118" t="str">
        <f t="shared" si="1"/>
        <v/>
      </c>
      <c r="AL63" s="1118" t="str">
        <f t="shared" si="1"/>
        <v/>
      </c>
      <c r="AM63" s="1129" t="str">
        <f t="shared" si="1"/>
        <v/>
      </c>
      <c r="AN63" s="1105" t="str">
        <f t="shared" si="1"/>
        <v/>
      </c>
      <c r="AO63" s="1118" t="str">
        <f t="shared" si="1"/>
        <v/>
      </c>
      <c r="AP63" s="1118" t="str">
        <f t="shared" si="1"/>
        <v/>
      </c>
      <c r="AQ63" s="1118" t="str">
        <f t="shared" si="1"/>
        <v/>
      </c>
      <c r="AR63" s="1118" t="str">
        <f t="shared" si="1"/>
        <v/>
      </c>
      <c r="AS63" s="1118" t="str">
        <f t="shared" si="1"/>
        <v/>
      </c>
      <c r="AT63" s="1129" t="str">
        <f t="shared" si="1"/>
        <v/>
      </c>
      <c r="AU63" s="1105" t="str">
        <f t="shared" si="1"/>
        <v/>
      </c>
      <c r="AV63" s="1118" t="str">
        <f t="shared" si="1"/>
        <v/>
      </c>
      <c r="AW63" s="1118" t="str">
        <f t="shared" si="1"/>
        <v/>
      </c>
      <c r="AX63" s="1166" t="str">
        <f t="shared" si="1"/>
        <v/>
      </c>
      <c r="AY63" s="1178"/>
      <c r="AZ63" s="1189" t="str">
        <f>IF(AX63="","",IF($BB$4="４週",AX63/4,IF($BB$4="暦月",AX63/($BB$9/7),"")))</f>
        <v/>
      </c>
      <c r="BA63" s="1198"/>
      <c r="BB63" s="1213"/>
      <c r="BC63" s="1224"/>
      <c r="BD63" s="1224"/>
      <c r="BE63" s="1224"/>
      <c r="BF63" s="1239"/>
    </row>
    <row r="64" spans="2:58" ht="20.25" customHeight="1">
      <c r="B64" s="943"/>
      <c r="C64" s="963"/>
      <c r="D64" s="963"/>
      <c r="E64" s="963"/>
      <c r="F64" s="999"/>
      <c r="G64" s="968"/>
      <c r="H64" s="968"/>
      <c r="I64" s="968"/>
      <c r="J64" s="968"/>
      <c r="K64" s="1034"/>
      <c r="L64" s="1045"/>
      <c r="M64" s="1054" t="s">
        <v>421</v>
      </c>
      <c r="N64" s="1056"/>
      <c r="O64" s="1056"/>
      <c r="P64" s="1056"/>
      <c r="Q64" s="1056"/>
      <c r="R64" s="1091"/>
      <c r="S64" s="1105" t="str">
        <f t="shared" si="1"/>
        <v/>
      </c>
      <c r="T64" s="1118" t="str">
        <f t="shared" si="1"/>
        <v/>
      </c>
      <c r="U64" s="1118" t="str">
        <f t="shared" si="1"/>
        <v/>
      </c>
      <c r="V64" s="1118" t="str">
        <f t="shared" si="1"/>
        <v/>
      </c>
      <c r="W64" s="1118" t="str">
        <f t="shared" si="1"/>
        <v/>
      </c>
      <c r="X64" s="1118" t="str">
        <f t="shared" si="1"/>
        <v/>
      </c>
      <c r="Y64" s="1129" t="str">
        <f t="shared" si="1"/>
        <v/>
      </c>
      <c r="Z64" s="1105" t="str">
        <f t="shared" si="1"/>
        <v/>
      </c>
      <c r="AA64" s="1118" t="str">
        <f t="shared" si="1"/>
        <v/>
      </c>
      <c r="AB64" s="1118" t="str">
        <f t="shared" si="1"/>
        <v/>
      </c>
      <c r="AC64" s="1118" t="str">
        <f t="shared" si="1"/>
        <v/>
      </c>
      <c r="AD64" s="1118" t="str">
        <f t="shared" si="1"/>
        <v/>
      </c>
      <c r="AE64" s="1118" t="str">
        <f t="shared" si="1"/>
        <v/>
      </c>
      <c r="AF64" s="1129" t="str">
        <f t="shared" si="1"/>
        <v/>
      </c>
      <c r="AG64" s="1105" t="str">
        <f t="shared" si="1"/>
        <v/>
      </c>
      <c r="AH64" s="1118" t="str">
        <f t="shared" si="1"/>
        <v/>
      </c>
      <c r="AI64" s="1118" t="str">
        <f t="shared" si="1"/>
        <v/>
      </c>
      <c r="AJ64" s="1118" t="str">
        <f t="shared" si="1"/>
        <v/>
      </c>
      <c r="AK64" s="1118" t="str">
        <f t="shared" si="1"/>
        <v/>
      </c>
      <c r="AL64" s="1118" t="str">
        <f t="shared" si="1"/>
        <v/>
      </c>
      <c r="AM64" s="1129" t="str">
        <f t="shared" si="1"/>
        <v/>
      </c>
      <c r="AN64" s="1105" t="str">
        <f t="shared" si="1"/>
        <v/>
      </c>
      <c r="AO64" s="1118" t="str">
        <f t="shared" si="1"/>
        <v/>
      </c>
      <c r="AP64" s="1118" t="str">
        <f t="shared" si="1"/>
        <v/>
      </c>
      <c r="AQ64" s="1118" t="str">
        <f t="shared" si="1"/>
        <v/>
      </c>
      <c r="AR64" s="1118" t="str">
        <f t="shared" si="1"/>
        <v/>
      </c>
      <c r="AS64" s="1118" t="str">
        <f t="shared" si="1"/>
        <v/>
      </c>
      <c r="AT64" s="1129" t="str">
        <f t="shared" si="1"/>
        <v/>
      </c>
      <c r="AU64" s="1105" t="str">
        <f t="shared" si="1"/>
        <v/>
      </c>
      <c r="AV64" s="1118" t="str">
        <f t="shared" si="1"/>
        <v/>
      </c>
      <c r="AW64" s="1118" t="str">
        <f t="shared" si="1"/>
        <v/>
      </c>
      <c r="AX64" s="1166" t="str">
        <f t="shared" si="1"/>
        <v/>
      </c>
      <c r="AY64" s="1178"/>
      <c r="AZ64" s="1189" t="str">
        <f>IF(AX64="","",IF($BB$4="４週",AX64/4,IF($BB$4="暦月",AX64/($BB$9/7),"")))</f>
        <v/>
      </c>
      <c r="BA64" s="1198"/>
      <c r="BB64" s="1214"/>
      <c r="BC64" s="1225"/>
      <c r="BD64" s="1225"/>
      <c r="BE64" s="1225"/>
      <c r="BF64" s="1240"/>
    </row>
    <row r="65" spans="2:73" ht="20.25" customHeight="1">
      <c r="B65" s="944"/>
      <c r="C65" s="964"/>
      <c r="D65" s="964"/>
      <c r="E65" s="964"/>
      <c r="F65" s="999"/>
      <c r="G65" s="1010"/>
      <c r="H65" s="1010"/>
      <c r="I65" s="1010"/>
      <c r="J65" s="1010"/>
      <c r="K65" s="1035"/>
      <c r="L65" s="1045"/>
      <c r="M65" s="1054" t="s">
        <v>591</v>
      </c>
      <c r="N65" s="1056"/>
      <c r="O65" s="1056"/>
      <c r="P65" s="1056"/>
      <c r="Q65" s="1056"/>
      <c r="R65" s="1091"/>
      <c r="S65" s="1105" t="str">
        <f t="shared" si="1"/>
        <v/>
      </c>
      <c r="T65" s="1118" t="str">
        <f t="shared" si="1"/>
        <v/>
      </c>
      <c r="U65" s="1118" t="str">
        <f t="shared" si="1"/>
        <v/>
      </c>
      <c r="V65" s="1118" t="str">
        <f t="shared" si="1"/>
        <v/>
      </c>
      <c r="W65" s="1118" t="str">
        <f t="shared" si="1"/>
        <v/>
      </c>
      <c r="X65" s="1118" t="str">
        <f t="shared" si="1"/>
        <v/>
      </c>
      <c r="Y65" s="1129" t="str">
        <f t="shared" si="1"/>
        <v/>
      </c>
      <c r="Z65" s="1105" t="str">
        <f t="shared" si="1"/>
        <v/>
      </c>
      <c r="AA65" s="1118" t="str">
        <f t="shared" si="1"/>
        <v/>
      </c>
      <c r="AB65" s="1118" t="str">
        <f t="shared" si="1"/>
        <v/>
      </c>
      <c r="AC65" s="1118" t="str">
        <f t="shared" si="1"/>
        <v/>
      </c>
      <c r="AD65" s="1118" t="str">
        <f t="shared" si="1"/>
        <v/>
      </c>
      <c r="AE65" s="1118" t="str">
        <f t="shared" si="1"/>
        <v/>
      </c>
      <c r="AF65" s="1129" t="str">
        <f t="shared" si="1"/>
        <v/>
      </c>
      <c r="AG65" s="1105" t="str">
        <f t="shared" si="1"/>
        <v/>
      </c>
      <c r="AH65" s="1118" t="str">
        <f t="shared" si="1"/>
        <v/>
      </c>
      <c r="AI65" s="1118" t="str">
        <f t="shared" si="1"/>
        <v/>
      </c>
      <c r="AJ65" s="1118" t="str">
        <f t="shared" si="1"/>
        <v/>
      </c>
      <c r="AK65" s="1118" t="str">
        <f t="shared" si="1"/>
        <v/>
      </c>
      <c r="AL65" s="1118" t="str">
        <f t="shared" si="1"/>
        <v/>
      </c>
      <c r="AM65" s="1129" t="str">
        <f t="shared" si="1"/>
        <v/>
      </c>
      <c r="AN65" s="1105" t="str">
        <f t="shared" si="1"/>
        <v/>
      </c>
      <c r="AO65" s="1118" t="str">
        <f t="shared" si="1"/>
        <v/>
      </c>
      <c r="AP65" s="1118" t="str">
        <f t="shared" si="1"/>
        <v/>
      </c>
      <c r="AQ65" s="1118" t="str">
        <f t="shared" si="1"/>
        <v/>
      </c>
      <c r="AR65" s="1118" t="str">
        <f t="shared" si="1"/>
        <v/>
      </c>
      <c r="AS65" s="1118" t="str">
        <f t="shared" si="1"/>
        <v/>
      </c>
      <c r="AT65" s="1129" t="str">
        <f t="shared" si="1"/>
        <v/>
      </c>
      <c r="AU65" s="1105" t="str">
        <f t="shared" si="1"/>
        <v/>
      </c>
      <c r="AV65" s="1118" t="str">
        <f t="shared" si="1"/>
        <v/>
      </c>
      <c r="AW65" s="1118" t="str">
        <f t="shared" si="1"/>
        <v/>
      </c>
      <c r="AX65" s="1166" t="str">
        <f t="shared" si="1"/>
        <v/>
      </c>
      <c r="AY65" s="1178"/>
      <c r="AZ65" s="1189" t="str">
        <f>IF(AX65="","",IF($BB$4="４週",AX65/4,IF($BB$4="暦月",AX65/($BB$9/7),"")))</f>
        <v/>
      </c>
      <c r="BA65" s="1198"/>
      <c r="BB65" s="1214"/>
      <c r="BC65" s="1225"/>
      <c r="BD65" s="1225"/>
      <c r="BE65" s="1225"/>
      <c r="BF65" s="1240"/>
    </row>
    <row r="66" spans="2:73" ht="20.25" customHeight="1">
      <c r="B66" s="945"/>
      <c r="C66" s="965"/>
      <c r="D66" s="965"/>
      <c r="E66" s="965"/>
      <c r="F66" s="965"/>
      <c r="G66" s="1011" t="s">
        <v>110</v>
      </c>
      <c r="H66" s="1011"/>
      <c r="I66" s="1011"/>
      <c r="J66" s="1011"/>
      <c r="K66" s="1011"/>
      <c r="L66" s="1011"/>
      <c r="M66" s="1011"/>
      <c r="N66" s="1011"/>
      <c r="O66" s="1011"/>
      <c r="P66" s="1011"/>
      <c r="Q66" s="1011"/>
      <c r="R66" s="1092"/>
      <c r="S66" s="1106"/>
      <c r="T66" s="1119"/>
      <c r="U66" s="1119"/>
      <c r="V66" s="1119"/>
      <c r="W66" s="1119"/>
      <c r="X66" s="1119"/>
      <c r="Y66" s="1130"/>
      <c r="Z66" s="1106"/>
      <c r="AA66" s="1119"/>
      <c r="AB66" s="1119"/>
      <c r="AC66" s="1119"/>
      <c r="AD66" s="1119"/>
      <c r="AE66" s="1119"/>
      <c r="AF66" s="1130"/>
      <c r="AG66" s="1106"/>
      <c r="AH66" s="1119"/>
      <c r="AI66" s="1119"/>
      <c r="AJ66" s="1119"/>
      <c r="AK66" s="1119"/>
      <c r="AL66" s="1119"/>
      <c r="AM66" s="1130"/>
      <c r="AN66" s="1106"/>
      <c r="AO66" s="1119"/>
      <c r="AP66" s="1119"/>
      <c r="AQ66" s="1119"/>
      <c r="AR66" s="1119"/>
      <c r="AS66" s="1119"/>
      <c r="AT66" s="1130"/>
      <c r="AU66" s="1106"/>
      <c r="AV66" s="1119"/>
      <c r="AW66" s="1130"/>
      <c r="AX66" s="1167"/>
      <c r="AY66" s="1179"/>
      <c r="AZ66" s="1179"/>
      <c r="BA66" s="1199"/>
      <c r="BB66" s="1214"/>
      <c r="BC66" s="1225"/>
      <c r="BD66" s="1225"/>
      <c r="BE66" s="1225"/>
      <c r="BF66" s="1240"/>
    </row>
    <row r="67" spans="2:73" ht="20.25" customHeight="1">
      <c r="B67" s="946"/>
      <c r="C67" s="966"/>
      <c r="D67" s="966"/>
      <c r="E67" s="966"/>
      <c r="F67" s="966"/>
      <c r="G67" s="1012" t="s">
        <v>357</v>
      </c>
      <c r="H67" s="1012"/>
      <c r="I67" s="1012"/>
      <c r="J67" s="1012"/>
      <c r="K67" s="1012"/>
      <c r="L67" s="1012"/>
      <c r="M67" s="1012"/>
      <c r="N67" s="1012"/>
      <c r="O67" s="1012"/>
      <c r="P67" s="1012"/>
      <c r="Q67" s="1012"/>
      <c r="R67" s="1093"/>
      <c r="S67" s="1106"/>
      <c r="T67" s="1119"/>
      <c r="U67" s="1119"/>
      <c r="V67" s="1119"/>
      <c r="W67" s="1119"/>
      <c r="X67" s="1119"/>
      <c r="Y67" s="1130"/>
      <c r="Z67" s="1106"/>
      <c r="AA67" s="1119"/>
      <c r="AB67" s="1119"/>
      <c r="AC67" s="1119"/>
      <c r="AD67" s="1119"/>
      <c r="AE67" s="1119"/>
      <c r="AF67" s="1130"/>
      <c r="AG67" s="1106"/>
      <c r="AH67" s="1119"/>
      <c r="AI67" s="1119"/>
      <c r="AJ67" s="1119"/>
      <c r="AK67" s="1119"/>
      <c r="AL67" s="1119"/>
      <c r="AM67" s="1130"/>
      <c r="AN67" s="1106"/>
      <c r="AO67" s="1119"/>
      <c r="AP67" s="1119"/>
      <c r="AQ67" s="1119"/>
      <c r="AR67" s="1119"/>
      <c r="AS67" s="1119"/>
      <c r="AT67" s="1130"/>
      <c r="AU67" s="1106"/>
      <c r="AV67" s="1119"/>
      <c r="AW67" s="1130"/>
      <c r="AX67" s="1168"/>
      <c r="AY67" s="1180"/>
      <c r="AZ67" s="1180"/>
      <c r="BA67" s="1200"/>
      <c r="BB67" s="1214"/>
      <c r="BC67" s="1225"/>
      <c r="BD67" s="1225"/>
      <c r="BE67" s="1225"/>
      <c r="BF67" s="1240"/>
    </row>
    <row r="68" spans="2:73" ht="18.75" customHeight="1">
      <c r="B68" s="947" t="s">
        <v>593</v>
      </c>
      <c r="C68" s="968"/>
      <c r="D68" s="968"/>
      <c r="E68" s="968"/>
      <c r="F68" s="968"/>
      <c r="G68" s="968"/>
      <c r="H68" s="968"/>
      <c r="I68" s="968"/>
      <c r="J68" s="968"/>
      <c r="K68" s="1036"/>
      <c r="L68" s="1046" t="s">
        <v>510</v>
      </c>
      <c r="M68" s="1046"/>
      <c r="N68" s="1046"/>
      <c r="O68" s="1046"/>
      <c r="P68" s="1046"/>
      <c r="Q68" s="1046"/>
      <c r="R68" s="1094"/>
      <c r="S68" s="1107" t="str">
        <f t="shared" ref="S68:AW72" si="2">IF($L68="","",IF(COUNTIFS($F$23:$F$61,$L68,S$23:S$61,"&gt;0")=0,"",COUNTIFS($F$23:$F$61,$L68,S$23:S$61,"&gt;0")))</f>
        <v/>
      </c>
      <c r="T68" s="1120" t="str">
        <f t="shared" si="2"/>
        <v/>
      </c>
      <c r="U68" s="1120" t="str">
        <f t="shared" si="2"/>
        <v/>
      </c>
      <c r="V68" s="1120" t="str">
        <f t="shared" si="2"/>
        <v/>
      </c>
      <c r="W68" s="1120" t="str">
        <f t="shared" si="2"/>
        <v/>
      </c>
      <c r="X68" s="1120" t="str">
        <f t="shared" si="2"/>
        <v/>
      </c>
      <c r="Y68" s="1131" t="str">
        <f t="shared" si="2"/>
        <v/>
      </c>
      <c r="Z68" s="1136" t="str">
        <f t="shared" si="2"/>
        <v/>
      </c>
      <c r="AA68" s="1120" t="str">
        <f t="shared" si="2"/>
        <v/>
      </c>
      <c r="AB68" s="1120" t="str">
        <f t="shared" si="2"/>
        <v/>
      </c>
      <c r="AC68" s="1120" t="str">
        <f t="shared" si="2"/>
        <v/>
      </c>
      <c r="AD68" s="1120" t="str">
        <f t="shared" si="2"/>
        <v/>
      </c>
      <c r="AE68" s="1120" t="str">
        <f t="shared" si="2"/>
        <v/>
      </c>
      <c r="AF68" s="1131" t="str">
        <f t="shared" si="2"/>
        <v/>
      </c>
      <c r="AG68" s="1120" t="str">
        <f t="shared" si="2"/>
        <v/>
      </c>
      <c r="AH68" s="1120" t="str">
        <f t="shared" si="2"/>
        <v/>
      </c>
      <c r="AI68" s="1120" t="str">
        <f t="shared" si="2"/>
        <v/>
      </c>
      <c r="AJ68" s="1120" t="str">
        <f t="shared" si="2"/>
        <v/>
      </c>
      <c r="AK68" s="1120" t="str">
        <f t="shared" si="2"/>
        <v/>
      </c>
      <c r="AL68" s="1120" t="str">
        <f t="shared" si="2"/>
        <v/>
      </c>
      <c r="AM68" s="1131" t="str">
        <f t="shared" si="2"/>
        <v/>
      </c>
      <c r="AN68" s="1120" t="str">
        <f t="shared" si="2"/>
        <v/>
      </c>
      <c r="AO68" s="1120" t="str">
        <f t="shared" si="2"/>
        <v/>
      </c>
      <c r="AP68" s="1120" t="str">
        <f t="shared" si="2"/>
        <v/>
      </c>
      <c r="AQ68" s="1120" t="str">
        <f t="shared" si="2"/>
        <v/>
      </c>
      <c r="AR68" s="1120" t="str">
        <f t="shared" si="2"/>
        <v/>
      </c>
      <c r="AS68" s="1120" t="str">
        <f t="shared" si="2"/>
        <v/>
      </c>
      <c r="AT68" s="1131" t="str">
        <f t="shared" si="2"/>
        <v/>
      </c>
      <c r="AU68" s="1120" t="str">
        <f t="shared" si="2"/>
        <v/>
      </c>
      <c r="AV68" s="1120" t="str">
        <f t="shared" si="2"/>
        <v/>
      </c>
      <c r="AW68" s="1131" t="str">
        <f t="shared" si="2"/>
        <v/>
      </c>
      <c r="AX68" s="1168"/>
      <c r="AY68" s="1180"/>
      <c r="AZ68" s="1180"/>
      <c r="BA68" s="1200"/>
      <c r="BB68" s="1214"/>
      <c r="BC68" s="1225"/>
      <c r="BD68" s="1225"/>
      <c r="BE68" s="1225"/>
      <c r="BF68" s="1240"/>
    </row>
    <row r="69" spans="2:73" ht="18.75" customHeight="1">
      <c r="B69" s="947"/>
      <c r="C69" s="968"/>
      <c r="D69" s="968"/>
      <c r="E69" s="968"/>
      <c r="F69" s="968"/>
      <c r="G69" s="968"/>
      <c r="H69" s="968"/>
      <c r="I69" s="968"/>
      <c r="J69" s="968"/>
      <c r="K69" s="1036"/>
      <c r="L69" s="340" t="s">
        <v>421</v>
      </c>
      <c r="M69" s="340"/>
      <c r="N69" s="340"/>
      <c r="O69" s="340"/>
      <c r="P69" s="340"/>
      <c r="Q69" s="340"/>
      <c r="R69" s="1095"/>
      <c r="S69" s="1108" t="str">
        <f t="shared" si="2"/>
        <v/>
      </c>
      <c r="T69" s="1121" t="str">
        <f t="shared" si="2"/>
        <v/>
      </c>
      <c r="U69" s="1121" t="str">
        <f t="shared" si="2"/>
        <v/>
      </c>
      <c r="V69" s="1121" t="str">
        <f t="shared" si="2"/>
        <v/>
      </c>
      <c r="W69" s="1121" t="str">
        <f t="shared" si="2"/>
        <v/>
      </c>
      <c r="X69" s="1121" t="str">
        <f t="shared" si="2"/>
        <v/>
      </c>
      <c r="Y69" s="1132" t="str">
        <f t="shared" si="2"/>
        <v/>
      </c>
      <c r="Z69" s="1137" t="str">
        <f t="shared" si="2"/>
        <v/>
      </c>
      <c r="AA69" s="1121" t="str">
        <f t="shared" si="2"/>
        <v/>
      </c>
      <c r="AB69" s="1121" t="str">
        <f t="shared" si="2"/>
        <v/>
      </c>
      <c r="AC69" s="1121" t="str">
        <f t="shared" si="2"/>
        <v/>
      </c>
      <c r="AD69" s="1121" t="str">
        <f t="shared" si="2"/>
        <v/>
      </c>
      <c r="AE69" s="1121" t="str">
        <f t="shared" si="2"/>
        <v/>
      </c>
      <c r="AF69" s="1132" t="str">
        <f t="shared" si="2"/>
        <v/>
      </c>
      <c r="AG69" s="1121" t="str">
        <f t="shared" si="2"/>
        <v/>
      </c>
      <c r="AH69" s="1121" t="str">
        <f t="shared" si="2"/>
        <v/>
      </c>
      <c r="AI69" s="1121" t="str">
        <f t="shared" si="2"/>
        <v/>
      </c>
      <c r="AJ69" s="1121" t="str">
        <f t="shared" si="2"/>
        <v/>
      </c>
      <c r="AK69" s="1121" t="str">
        <f t="shared" si="2"/>
        <v/>
      </c>
      <c r="AL69" s="1121" t="str">
        <f t="shared" si="2"/>
        <v/>
      </c>
      <c r="AM69" s="1132" t="str">
        <f t="shared" si="2"/>
        <v/>
      </c>
      <c r="AN69" s="1121" t="str">
        <f t="shared" si="2"/>
        <v/>
      </c>
      <c r="AO69" s="1121" t="str">
        <f t="shared" si="2"/>
        <v/>
      </c>
      <c r="AP69" s="1121" t="str">
        <f t="shared" si="2"/>
        <v/>
      </c>
      <c r="AQ69" s="1121" t="str">
        <f t="shared" si="2"/>
        <v/>
      </c>
      <c r="AR69" s="1121" t="str">
        <f t="shared" si="2"/>
        <v/>
      </c>
      <c r="AS69" s="1121" t="str">
        <f t="shared" si="2"/>
        <v/>
      </c>
      <c r="AT69" s="1132" t="str">
        <f t="shared" si="2"/>
        <v/>
      </c>
      <c r="AU69" s="1121" t="str">
        <f t="shared" si="2"/>
        <v/>
      </c>
      <c r="AV69" s="1121" t="str">
        <f t="shared" si="2"/>
        <v/>
      </c>
      <c r="AW69" s="1132" t="str">
        <f t="shared" si="2"/>
        <v/>
      </c>
      <c r="AX69" s="1168"/>
      <c r="AY69" s="1180"/>
      <c r="AZ69" s="1180"/>
      <c r="BA69" s="1200"/>
      <c r="BB69" s="1214"/>
      <c r="BC69" s="1225"/>
      <c r="BD69" s="1225"/>
      <c r="BE69" s="1225"/>
      <c r="BF69" s="1240"/>
    </row>
    <row r="70" spans="2:73" ht="18.75" customHeight="1">
      <c r="B70" s="947"/>
      <c r="C70" s="968"/>
      <c r="D70" s="968"/>
      <c r="E70" s="968"/>
      <c r="F70" s="968"/>
      <c r="G70" s="968"/>
      <c r="H70" s="968"/>
      <c r="I70" s="968"/>
      <c r="J70" s="968"/>
      <c r="K70" s="1036"/>
      <c r="L70" s="340" t="s">
        <v>591</v>
      </c>
      <c r="M70" s="340"/>
      <c r="N70" s="340"/>
      <c r="O70" s="340"/>
      <c r="P70" s="340"/>
      <c r="Q70" s="340"/>
      <c r="R70" s="1095"/>
      <c r="S70" s="1108" t="str">
        <f t="shared" si="2"/>
        <v/>
      </c>
      <c r="T70" s="1121" t="str">
        <f t="shared" si="2"/>
        <v/>
      </c>
      <c r="U70" s="1121" t="str">
        <f t="shared" si="2"/>
        <v/>
      </c>
      <c r="V70" s="1121" t="str">
        <f t="shared" si="2"/>
        <v/>
      </c>
      <c r="W70" s="1121" t="str">
        <f t="shared" si="2"/>
        <v/>
      </c>
      <c r="X70" s="1121" t="str">
        <f t="shared" si="2"/>
        <v/>
      </c>
      <c r="Y70" s="1132" t="str">
        <f t="shared" si="2"/>
        <v/>
      </c>
      <c r="Z70" s="1137" t="str">
        <f t="shared" si="2"/>
        <v/>
      </c>
      <c r="AA70" s="1121" t="str">
        <f t="shared" si="2"/>
        <v/>
      </c>
      <c r="AB70" s="1121" t="str">
        <f t="shared" si="2"/>
        <v/>
      </c>
      <c r="AC70" s="1121" t="str">
        <f t="shared" si="2"/>
        <v/>
      </c>
      <c r="AD70" s="1121" t="str">
        <f t="shared" si="2"/>
        <v/>
      </c>
      <c r="AE70" s="1121" t="str">
        <f t="shared" si="2"/>
        <v/>
      </c>
      <c r="AF70" s="1132" t="str">
        <f t="shared" si="2"/>
        <v/>
      </c>
      <c r="AG70" s="1121" t="str">
        <f t="shared" si="2"/>
        <v/>
      </c>
      <c r="AH70" s="1121" t="str">
        <f t="shared" si="2"/>
        <v/>
      </c>
      <c r="AI70" s="1121" t="str">
        <f t="shared" si="2"/>
        <v/>
      </c>
      <c r="AJ70" s="1121" t="str">
        <f t="shared" si="2"/>
        <v/>
      </c>
      <c r="AK70" s="1121" t="str">
        <f t="shared" si="2"/>
        <v/>
      </c>
      <c r="AL70" s="1121" t="str">
        <f t="shared" si="2"/>
        <v/>
      </c>
      <c r="AM70" s="1132" t="str">
        <f t="shared" si="2"/>
        <v/>
      </c>
      <c r="AN70" s="1121" t="str">
        <f t="shared" si="2"/>
        <v/>
      </c>
      <c r="AO70" s="1121" t="str">
        <f t="shared" si="2"/>
        <v/>
      </c>
      <c r="AP70" s="1121" t="str">
        <f t="shared" si="2"/>
        <v/>
      </c>
      <c r="AQ70" s="1121" t="str">
        <f t="shared" si="2"/>
        <v/>
      </c>
      <c r="AR70" s="1121" t="str">
        <f t="shared" si="2"/>
        <v/>
      </c>
      <c r="AS70" s="1121" t="str">
        <f t="shared" si="2"/>
        <v/>
      </c>
      <c r="AT70" s="1132" t="str">
        <f t="shared" si="2"/>
        <v/>
      </c>
      <c r="AU70" s="1121" t="str">
        <f t="shared" si="2"/>
        <v/>
      </c>
      <c r="AV70" s="1121" t="str">
        <f t="shared" si="2"/>
        <v/>
      </c>
      <c r="AW70" s="1132" t="str">
        <f t="shared" si="2"/>
        <v/>
      </c>
      <c r="AX70" s="1168"/>
      <c r="AY70" s="1180"/>
      <c r="AZ70" s="1180"/>
      <c r="BA70" s="1200"/>
      <c r="BB70" s="1214"/>
      <c r="BC70" s="1225"/>
      <c r="BD70" s="1225"/>
      <c r="BE70" s="1225"/>
      <c r="BF70" s="1240"/>
    </row>
    <row r="71" spans="2:73" ht="18.75" customHeight="1">
      <c r="B71" s="947"/>
      <c r="C71" s="968"/>
      <c r="D71" s="968"/>
      <c r="E71" s="968"/>
      <c r="F71" s="968"/>
      <c r="G71" s="968"/>
      <c r="H71" s="968"/>
      <c r="I71" s="968"/>
      <c r="J71" s="968"/>
      <c r="K71" s="1036"/>
      <c r="L71" s="340" t="s">
        <v>594</v>
      </c>
      <c r="M71" s="340"/>
      <c r="N71" s="340"/>
      <c r="O71" s="340"/>
      <c r="P71" s="340"/>
      <c r="Q71" s="340"/>
      <c r="R71" s="1095"/>
      <c r="S71" s="1108" t="str">
        <f t="shared" si="2"/>
        <v/>
      </c>
      <c r="T71" s="1121" t="str">
        <f t="shared" si="2"/>
        <v/>
      </c>
      <c r="U71" s="1121" t="str">
        <f t="shared" si="2"/>
        <v/>
      </c>
      <c r="V71" s="1121" t="str">
        <f t="shared" si="2"/>
        <v/>
      </c>
      <c r="W71" s="1121" t="str">
        <f t="shared" si="2"/>
        <v/>
      </c>
      <c r="X71" s="1121" t="str">
        <f t="shared" si="2"/>
        <v/>
      </c>
      <c r="Y71" s="1132" t="str">
        <f t="shared" si="2"/>
        <v/>
      </c>
      <c r="Z71" s="1137" t="str">
        <f t="shared" si="2"/>
        <v/>
      </c>
      <c r="AA71" s="1121" t="str">
        <f t="shared" si="2"/>
        <v/>
      </c>
      <c r="AB71" s="1121" t="str">
        <f t="shared" si="2"/>
        <v/>
      </c>
      <c r="AC71" s="1121" t="str">
        <f t="shared" si="2"/>
        <v/>
      </c>
      <c r="AD71" s="1121" t="str">
        <f t="shared" si="2"/>
        <v/>
      </c>
      <c r="AE71" s="1121" t="str">
        <f t="shared" si="2"/>
        <v/>
      </c>
      <c r="AF71" s="1132" t="str">
        <f t="shared" si="2"/>
        <v/>
      </c>
      <c r="AG71" s="1121" t="str">
        <f t="shared" si="2"/>
        <v/>
      </c>
      <c r="AH71" s="1121" t="str">
        <f t="shared" si="2"/>
        <v/>
      </c>
      <c r="AI71" s="1121" t="str">
        <f t="shared" si="2"/>
        <v/>
      </c>
      <c r="AJ71" s="1121" t="str">
        <f t="shared" si="2"/>
        <v/>
      </c>
      <c r="AK71" s="1121" t="str">
        <f t="shared" si="2"/>
        <v/>
      </c>
      <c r="AL71" s="1121" t="str">
        <f t="shared" si="2"/>
        <v/>
      </c>
      <c r="AM71" s="1132" t="str">
        <f t="shared" si="2"/>
        <v/>
      </c>
      <c r="AN71" s="1121" t="str">
        <f t="shared" si="2"/>
        <v/>
      </c>
      <c r="AO71" s="1121" t="str">
        <f t="shared" si="2"/>
        <v/>
      </c>
      <c r="AP71" s="1121" t="str">
        <f t="shared" si="2"/>
        <v/>
      </c>
      <c r="AQ71" s="1121" t="str">
        <f t="shared" si="2"/>
        <v/>
      </c>
      <c r="AR71" s="1121" t="str">
        <f t="shared" si="2"/>
        <v/>
      </c>
      <c r="AS71" s="1121" t="str">
        <f t="shared" si="2"/>
        <v/>
      </c>
      <c r="AT71" s="1132" t="str">
        <f t="shared" si="2"/>
        <v/>
      </c>
      <c r="AU71" s="1121" t="str">
        <f t="shared" si="2"/>
        <v/>
      </c>
      <c r="AV71" s="1121" t="str">
        <f t="shared" si="2"/>
        <v/>
      </c>
      <c r="AW71" s="1132" t="str">
        <f t="shared" si="2"/>
        <v/>
      </c>
      <c r="AX71" s="1168"/>
      <c r="AY71" s="1180"/>
      <c r="AZ71" s="1180"/>
      <c r="BA71" s="1200"/>
      <c r="BB71" s="1214"/>
      <c r="BC71" s="1225"/>
      <c r="BD71" s="1225"/>
      <c r="BE71" s="1225"/>
      <c r="BF71" s="1240"/>
    </row>
    <row r="72" spans="2:73" ht="18.75" customHeight="1">
      <c r="B72" s="948"/>
      <c r="C72" s="967"/>
      <c r="D72" s="967"/>
      <c r="E72" s="967"/>
      <c r="F72" s="967"/>
      <c r="G72" s="967"/>
      <c r="H72" s="967"/>
      <c r="I72" s="967"/>
      <c r="J72" s="967"/>
      <c r="K72" s="1037"/>
      <c r="L72" s="1047"/>
      <c r="M72" s="1047"/>
      <c r="N72" s="1047"/>
      <c r="O72" s="1047"/>
      <c r="P72" s="1047"/>
      <c r="Q72" s="1047"/>
      <c r="R72" s="1096"/>
      <c r="S72" s="1109" t="str">
        <f t="shared" si="2"/>
        <v/>
      </c>
      <c r="T72" s="1122" t="str">
        <f t="shared" si="2"/>
        <v/>
      </c>
      <c r="U72" s="1122" t="str">
        <f t="shared" si="2"/>
        <v/>
      </c>
      <c r="V72" s="1122" t="str">
        <f t="shared" si="2"/>
        <v/>
      </c>
      <c r="W72" s="1122" t="str">
        <f t="shared" si="2"/>
        <v/>
      </c>
      <c r="X72" s="1122" t="str">
        <f t="shared" si="2"/>
        <v/>
      </c>
      <c r="Y72" s="1133" t="str">
        <f t="shared" si="2"/>
        <v/>
      </c>
      <c r="Z72" s="1138" t="str">
        <f t="shared" si="2"/>
        <v/>
      </c>
      <c r="AA72" s="1122" t="str">
        <f t="shared" si="2"/>
        <v/>
      </c>
      <c r="AB72" s="1122" t="str">
        <f t="shared" si="2"/>
        <v/>
      </c>
      <c r="AC72" s="1122" t="str">
        <f t="shared" si="2"/>
        <v/>
      </c>
      <c r="AD72" s="1122" t="str">
        <f t="shared" si="2"/>
        <v/>
      </c>
      <c r="AE72" s="1122" t="str">
        <f t="shared" si="2"/>
        <v/>
      </c>
      <c r="AF72" s="1133" t="str">
        <f t="shared" si="2"/>
        <v/>
      </c>
      <c r="AG72" s="1122" t="str">
        <f t="shared" si="2"/>
        <v/>
      </c>
      <c r="AH72" s="1122" t="str">
        <f t="shared" si="2"/>
        <v/>
      </c>
      <c r="AI72" s="1122" t="str">
        <f t="shared" si="2"/>
        <v/>
      </c>
      <c r="AJ72" s="1122" t="str">
        <f t="shared" si="2"/>
        <v/>
      </c>
      <c r="AK72" s="1122" t="str">
        <f t="shared" si="2"/>
        <v/>
      </c>
      <c r="AL72" s="1122" t="str">
        <f t="shared" si="2"/>
        <v/>
      </c>
      <c r="AM72" s="1133" t="str">
        <f t="shared" si="2"/>
        <v/>
      </c>
      <c r="AN72" s="1122" t="str">
        <f t="shared" si="2"/>
        <v/>
      </c>
      <c r="AO72" s="1122" t="str">
        <f t="shared" si="2"/>
        <v/>
      </c>
      <c r="AP72" s="1122" t="str">
        <f t="shared" si="2"/>
        <v/>
      </c>
      <c r="AQ72" s="1122" t="str">
        <f t="shared" si="2"/>
        <v/>
      </c>
      <c r="AR72" s="1122" t="str">
        <f t="shared" si="2"/>
        <v/>
      </c>
      <c r="AS72" s="1122" t="str">
        <f t="shared" si="2"/>
        <v/>
      </c>
      <c r="AT72" s="1133" t="str">
        <f t="shared" si="2"/>
        <v/>
      </c>
      <c r="AU72" s="1122" t="str">
        <f t="shared" si="2"/>
        <v/>
      </c>
      <c r="AV72" s="1122" t="str">
        <f t="shared" si="2"/>
        <v/>
      </c>
      <c r="AW72" s="1133" t="str">
        <f t="shared" si="2"/>
        <v/>
      </c>
      <c r="AX72" s="1169"/>
      <c r="AY72" s="1181"/>
      <c r="AZ72" s="1181"/>
      <c r="BA72" s="1201"/>
      <c r="BB72" s="1215"/>
      <c r="BC72" s="1226"/>
      <c r="BD72" s="1226"/>
      <c r="BE72" s="1226"/>
      <c r="BF72" s="1241"/>
    </row>
    <row r="73" spans="2:73" ht="13.5" customHeight="1">
      <c r="C73" s="969"/>
      <c r="D73" s="969"/>
      <c r="E73" s="969"/>
      <c r="F73" s="969"/>
      <c r="G73" s="1013"/>
      <c r="H73" s="1022"/>
      <c r="AF73" s="950"/>
    </row>
    <row r="74" spans="2:73" ht="11.45" customHeight="1">
      <c r="H74" s="1023"/>
      <c r="I74" s="1023"/>
      <c r="J74" s="1023"/>
      <c r="K74" s="1023"/>
      <c r="L74" s="1023"/>
      <c r="M74" s="1023"/>
      <c r="N74" s="1023"/>
      <c r="O74" s="1023"/>
      <c r="P74" s="1023"/>
      <c r="Q74" s="1023"/>
      <c r="R74" s="1023"/>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3"/>
      <c r="AT74" s="1023"/>
      <c r="AU74" s="1023"/>
      <c r="AV74" s="1023"/>
      <c r="AW74" s="1023"/>
      <c r="AX74" s="1023"/>
      <c r="AY74" s="1023"/>
      <c r="AZ74" s="1023"/>
      <c r="BA74" s="1023"/>
    </row>
    <row r="75" spans="2:73" ht="20.25" customHeight="1">
      <c r="BN75" s="1229"/>
      <c r="BO75" s="1147"/>
      <c r="BP75" s="1229"/>
      <c r="BQ75" s="1229"/>
      <c r="BR75" s="1229"/>
      <c r="BS75" s="963"/>
      <c r="BT75" s="1242"/>
      <c r="BU75" s="1242"/>
    </row>
    <row r="76" spans="2:73" ht="20.25" customHeight="1">
      <c r="C76" s="970"/>
      <c r="D76" s="970"/>
      <c r="E76" s="970"/>
      <c r="F76" s="970"/>
      <c r="G76" s="970"/>
      <c r="H76" s="950"/>
      <c r="I76" s="950"/>
    </row>
    <row r="77" spans="2:73" ht="20.25" customHeight="1">
      <c r="C77" s="970"/>
      <c r="D77" s="970"/>
      <c r="E77" s="970"/>
      <c r="F77" s="970"/>
      <c r="G77" s="970"/>
      <c r="H77" s="950"/>
      <c r="I77" s="950"/>
    </row>
    <row r="78" spans="2:73" ht="20.25" customHeight="1">
      <c r="C78" s="950"/>
      <c r="D78" s="950"/>
      <c r="E78" s="950"/>
      <c r="F78" s="950"/>
      <c r="G78" s="950"/>
    </row>
    <row r="79" spans="2:73" ht="20.25" customHeight="1">
      <c r="C79" s="950"/>
      <c r="D79" s="950"/>
      <c r="E79" s="950"/>
      <c r="F79" s="950"/>
      <c r="G79" s="950"/>
    </row>
    <row r="80" spans="2:73" ht="20.25" customHeight="1">
      <c r="C80" s="950"/>
      <c r="D80" s="950"/>
      <c r="E80" s="950"/>
      <c r="F80" s="950"/>
      <c r="G80" s="950"/>
    </row>
    <row r="81" spans="3:7" ht="20.25" customHeight="1">
      <c r="C81" s="950"/>
      <c r="D81" s="950"/>
      <c r="E81" s="950"/>
      <c r="F81" s="950"/>
      <c r="G81" s="950"/>
    </row>
  </sheetData>
  <mergeCells count="246">
    <mergeCell ref="AP2:BE2"/>
    <mergeCell ref="Z3:AA3"/>
    <mergeCell ref="AC3:AD3"/>
    <mergeCell ref="AG3:AH3"/>
    <mergeCell ref="AP3:BE3"/>
    <mergeCell ref="BB4:BE4"/>
    <mergeCell ref="BB5:BE5"/>
    <mergeCell ref="AX7:AY7"/>
    <mergeCell ref="BB7:BC7"/>
    <mergeCell ref="BB9:BC9"/>
    <mergeCell ref="BB11:BD11"/>
    <mergeCell ref="AO13:AQ13"/>
    <mergeCell ref="BB13:BD13"/>
    <mergeCell ref="AU15:AW15"/>
    <mergeCell ref="AY15:BA15"/>
    <mergeCell ref="BC15:BD15"/>
    <mergeCell ref="S18:AW18"/>
    <mergeCell ref="S19:Y19"/>
    <mergeCell ref="Z19:AF19"/>
    <mergeCell ref="AG19:AM19"/>
    <mergeCell ref="AN19:AT19"/>
    <mergeCell ref="AU19:AW19"/>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M63:R63"/>
    <mergeCell ref="AX63:AY63"/>
    <mergeCell ref="AZ63:BA63"/>
    <mergeCell ref="M64:R64"/>
    <mergeCell ref="AX64:AY64"/>
    <mergeCell ref="AZ64:BA64"/>
    <mergeCell ref="M65:R65"/>
    <mergeCell ref="AX65:AY65"/>
    <mergeCell ref="AZ65:BA65"/>
    <mergeCell ref="G66:R66"/>
    <mergeCell ref="G67:R67"/>
    <mergeCell ref="L68:R68"/>
    <mergeCell ref="L69:R69"/>
    <mergeCell ref="L70:R70"/>
    <mergeCell ref="L71:R71"/>
    <mergeCell ref="L72:R72"/>
    <mergeCell ref="B18:B22"/>
    <mergeCell ref="C18:E22"/>
    <mergeCell ref="G18:G22"/>
    <mergeCell ref="H18:K22"/>
    <mergeCell ref="L18:O22"/>
    <mergeCell ref="P18:R22"/>
    <mergeCell ref="AX18:AY22"/>
    <mergeCell ref="AZ18:BA22"/>
    <mergeCell ref="BB18:BF22"/>
    <mergeCell ref="B23:B25"/>
    <mergeCell ref="C23:E25"/>
    <mergeCell ref="G23:G25"/>
    <mergeCell ref="H23:K25"/>
    <mergeCell ref="L23:O25"/>
    <mergeCell ref="BB23:BF25"/>
    <mergeCell ref="B26:B28"/>
    <mergeCell ref="C26:E28"/>
    <mergeCell ref="G26:G28"/>
    <mergeCell ref="H26:K28"/>
    <mergeCell ref="L26:O28"/>
    <mergeCell ref="BB26:BF28"/>
    <mergeCell ref="B29:B31"/>
    <mergeCell ref="C29:E31"/>
    <mergeCell ref="G29:G31"/>
    <mergeCell ref="H29:K31"/>
    <mergeCell ref="L29:O31"/>
    <mergeCell ref="BB29:BF31"/>
    <mergeCell ref="B32:B34"/>
    <mergeCell ref="C32:E34"/>
    <mergeCell ref="G32:G34"/>
    <mergeCell ref="H32:K34"/>
    <mergeCell ref="L32:O34"/>
    <mergeCell ref="BB32:BF34"/>
    <mergeCell ref="B35:B37"/>
    <mergeCell ref="C35:E37"/>
    <mergeCell ref="G35:G37"/>
    <mergeCell ref="H35:K37"/>
    <mergeCell ref="L35:O37"/>
    <mergeCell ref="BB35:BF37"/>
    <mergeCell ref="B38:B40"/>
    <mergeCell ref="C38:E40"/>
    <mergeCell ref="G38:G40"/>
    <mergeCell ref="H38:K40"/>
    <mergeCell ref="L38:O40"/>
    <mergeCell ref="BB38:BF40"/>
    <mergeCell ref="B41:B43"/>
    <mergeCell ref="C41:E43"/>
    <mergeCell ref="G41:G43"/>
    <mergeCell ref="H41:K43"/>
    <mergeCell ref="L41:O43"/>
    <mergeCell ref="BB41:BF43"/>
    <mergeCell ref="B44:B46"/>
    <mergeCell ref="C44:E46"/>
    <mergeCell ref="G44:G46"/>
    <mergeCell ref="H44:K46"/>
    <mergeCell ref="L44:O46"/>
    <mergeCell ref="BB44:BF46"/>
    <mergeCell ref="B47:B49"/>
    <mergeCell ref="C47:E49"/>
    <mergeCell ref="G47:G49"/>
    <mergeCell ref="H47:K49"/>
    <mergeCell ref="L47:O49"/>
    <mergeCell ref="BB47:BF49"/>
    <mergeCell ref="B50:B52"/>
    <mergeCell ref="C50:E52"/>
    <mergeCell ref="G50:G52"/>
    <mergeCell ref="H50:K52"/>
    <mergeCell ref="L50:O52"/>
    <mergeCell ref="BB50:BF52"/>
    <mergeCell ref="B53:B55"/>
    <mergeCell ref="C53:E55"/>
    <mergeCell ref="G53:G55"/>
    <mergeCell ref="H53:K55"/>
    <mergeCell ref="L53:O55"/>
    <mergeCell ref="BB53:BF55"/>
    <mergeCell ref="B56:B58"/>
    <mergeCell ref="C56:E58"/>
    <mergeCell ref="G56:G58"/>
    <mergeCell ref="H56:K58"/>
    <mergeCell ref="L56:O58"/>
    <mergeCell ref="BB56:BF58"/>
    <mergeCell ref="B59:B61"/>
    <mergeCell ref="C59:E61"/>
    <mergeCell ref="G59:G61"/>
    <mergeCell ref="H59:K61"/>
    <mergeCell ref="L59:O61"/>
    <mergeCell ref="BB59:BF61"/>
    <mergeCell ref="G63:K65"/>
    <mergeCell ref="B68:K72"/>
    <mergeCell ref="BB63:BF72"/>
    <mergeCell ref="AX66:BA72"/>
  </mergeCells>
  <phoneticPr fontId="24"/>
  <conditionalFormatting sqref="S24:BA25">
    <cfRule type="expression" dxfId="131" priority="14">
      <formula>INDIRECT(ADDRESS(ROW(),COLUMN()))=TRUNC(INDIRECT(ADDRESS(ROW(),COLUMN())))</formula>
    </cfRule>
  </conditionalFormatting>
  <conditionalFormatting sqref="S27:BA28">
    <cfRule type="expression" dxfId="130" priority="13">
      <formula>INDIRECT(ADDRESS(ROW(),COLUMN()))=TRUNC(INDIRECT(ADDRESS(ROW(),COLUMN())))</formula>
    </cfRule>
  </conditionalFormatting>
  <conditionalFormatting sqref="S30:BA31">
    <cfRule type="expression" dxfId="129" priority="12">
      <formula>INDIRECT(ADDRESS(ROW(),COLUMN()))=TRUNC(INDIRECT(ADDRESS(ROW(),COLUMN())))</formula>
    </cfRule>
  </conditionalFormatting>
  <conditionalFormatting sqref="S33:BA34">
    <cfRule type="expression" dxfId="128" priority="11">
      <formula>INDIRECT(ADDRESS(ROW(),COLUMN()))=TRUNC(INDIRECT(ADDRESS(ROW(),COLUMN())))</formula>
    </cfRule>
  </conditionalFormatting>
  <conditionalFormatting sqref="S36:BA37">
    <cfRule type="expression" dxfId="127" priority="10">
      <formula>INDIRECT(ADDRESS(ROW(),COLUMN()))=TRUNC(INDIRECT(ADDRESS(ROW(),COLUMN())))</formula>
    </cfRule>
  </conditionalFormatting>
  <conditionalFormatting sqref="S39:BA40">
    <cfRule type="expression" dxfId="126" priority="9">
      <formula>INDIRECT(ADDRESS(ROW(),COLUMN()))=TRUNC(INDIRECT(ADDRESS(ROW(),COLUMN())))</formula>
    </cfRule>
  </conditionalFormatting>
  <conditionalFormatting sqref="S42:BA43">
    <cfRule type="expression" dxfId="125" priority="8">
      <formula>INDIRECT(ADDRESS(ROW(),COLUMN()))=TRUNC(INDIRECT(ADDRESS(ROW(),COLUMN())))</formula>
    </cfRule>
  </conditionalFormatting>
  <conditionalFormatting sqref="S45:BA46">
    <cfRule type="expression" dxfId="124" priority="7">
      <formula>INDIRECT(ADDRESS(ROW(),COLUMN()))=TRUNC(INDIRECT(ADDRESS(ROW(),COLUMN())))</formula>
    </cfRule>
  </conditionalFormatting>
  <conditionalFormatting sqref="S48:BA49">
    <cfRule type="expression" dxfId="123" priority="6">
      <formula>INDIRECT(ADDRESS(ROW(),COLUMN()))=TRUNC(INDIRECT(ADDRESS(ROW(),COLUMN())))</formula>
    </cfRule>
  </conditionalFormatting>
  <conditionalFormatting sqref="S51:BA52">
    <cfRule type="expression" dxfId="122" priority="5">
      <formula>INDIRECT(ADDRESS(ROW(),COLUMN()))=TRUNC(INDIRECT(ADDRESS(ROW(),COLUMN())))</formula>
    </cfRule>
  </conditionalFormatting>
  <conditionalFormatting sqref="S54:BA55">
    <cfRule type="expression" dxfId="121" priority="4">
      <formula>INDIRECT(ADDRESS(ROW(),COLUMN()))=TRUNC(INDIRECT(ADDRESS(ROW(),COLUMN())))</formula>
    </cfRule>
  </conditionalFormatting>
  <conditionalFormatting sqref="S57:BA58">
    <cfRule type="expression" dxfId="120" priority="3">
      <formula>INDIRECT(ADDRESS(ROW(),COLUMN()))=TRUNC(INDIRECT(ADDRESS(ROW(),COLUMN())))</formula>
    </cfRule>
  </conditionalFormatting>
  <conditionalFormatting sqref="S60:BA61">
    <cfRule type="expression" dxfId="119" priority="2">
      <formula>INDIRECT(ADDRESS(ROW(),COLUMN()))=TRUNC(INDIRECT(ADDRESS(ROW(),COLUMN())))</formula>
    </cfRule>
  </conditionalFormatting>
  <conditionalFormatting sqref="S63:BA72">
    <cfRule type="expression" dxfId="118" priority="1">
      <formula>INDIRECT(ADDRESS(ROW(),COLUMN()))=TRUNC(INDIRECT(ADDRESS(ROW(),COLUMN())))</formula>
    </cfRule>
  </conditionalFormatting>
  <conditionalFormatting sqref="BC15:BD15">
    <cfRule type="expression" dxfId="117" priority="15">
      <formula>INDIRECT(ADDRESS(ROW(),COLUMN()))=TRUNC(INDIRECT(ADDRESS(ROW(),COLUMN())))</formula>
    </cfRule>
  </conditionalFormatting>
  <dataValidations count="8">
    <dataValidation type="decimal" allowBlank="1" showDropDown="0" showInputMessage="1" showErrorMessage="1" error="入力可能範囲　32～40" sqref="AX7">
      <formula1>32</formula1>
      <formula2>40</formula2>
    </dataValidation>
    <dataValidation type="list" allowBlank="1" showDropDown="0" showInputMessage="1" showErrorMessage="0" sqref="G23:G61">
      <formula1>"A, B, C, D"</formula1>
    </dataValidation>
    <dataValidation type="list" allowBlank="1" showDropDown="0" showInputMessage="1" showErrorMessage="0" sqref="S23:AW23 S26:AW26 S29:AW29 S32:AW32 S35:AW35 S38:AW38 S41:AW41 S44:AW44 S47:AW47 S50:AW50 S53:AW53 S56:AW56 S59:AW59">
      <formula1>シフト記号表</formula1>
    </dataValidation>
    <dataValidation type="list" allowBlank="1" showDropDown="0" showInputMessage="1" showErrorMessage="0" sqref="C23:E61">
      <formula1>職種</formula1>
    </dataValidation>
    <dataValidation type="list" allowBlank="1" showDropDown="0" showInputMessage="1" showErrorMessage="1" sqref="BB5:BE5">
      <formula1>"予定,実績,予定・実績"</formula1>
    </dataValidation>
    <dataValidation type="list" allowBlank="1" showDropDown="0" showInputMessage="1" showErrorMessage="1" sqref="AC4">
      <formula1>#REF!</formula1>
    </dataValidation>
    <dataValidation type="list" allowBlank="1" showDropDown="0" showInputMessage="1" showErrorMessage="1" sqref="BB4:BE4">
      <formula1>"４週,暦月"</formula1>
    </dataValidation>
    <dataValidation type="list" errorStyle="warning" allowBlank="1" showDropDown="0" showInputMessage="1" showErrorMessage="0" error="リストにない場合のみ、入力してください。" sqref="H23:K61">
      <formula1>INDIRECT(C23)</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AP2:BE2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2:BU342"/>
  <sheetViews>
    <sheetView showGridLines="0" view="pageBreakPreview" zoomScaleNormal="70" zoomScaleSheetLayoutView="100" workbookViewId="0">
      <selection activeCell="AP3" sqref="AP3:BE3"/>
    </sheetView>
  </sheetViews>
  <sheetFormatPr defaultColWidth="4.875" defaultRowHeight="20.25" customHeight="1"/>
  <cols>
    <col min="1" max="1" width="1.75" style="930" customWidth="1"/>
    <col min="2" max="5" width="6.375" style="930" customWidth="1"/>
    <col min="6" max="6" width="18.375" style="930" hidden="1" customWidth="1"/>
    <col min="7" max="58" width="6.25" style="930" customWidth="1"/>
    <col min="59" max="59" width="2.125" style="930" customWidth="1"/>
    <col min="60" max="16384" width="4.875" style="930"/>
  </cols>
  <sheetData>
    <row r="1" spans="2:64" ht="10.15" customHeight="1"/>
    <row r="2" spans="2:64" s="931" customFormat="1" ht="20.25" customHeight="1">
      <c r="C2" s="949" t="s">
        <v>305</v>
      </c>
      <c r="D2" s="949"/>
      <c r="E2" s="949"/>
      <c r="F2" s="949"/>
      <c r="G2" s="949"/>
      <c r="H2" s="1000" t="s">
        <v>508</v>
      </c>
      <c r="J2" s="1000"/>
      <c r="L2" s="949"/>
      <c r="M2" s="949"/>
      <c r="N2" s="949"/>
      <c r="O2" s="949"/>
      <c r="P2" s="949"/>
      <c r="Q2" s="949"/>
      <c r="R2" s="949"/>
      <c r="AM2" s="1142"/>
      <c r="AN2" s="1038"/>
      <c r="AO2" s="1038" t="s">
        <v>297</v>
      </c>
      <c r="AP2" s="1145" t="s">
        <v>61</v>
      </c>
      <c r="AQ2" s="1146"/>
      <c r="AR2" s="1146"/>
      <c r="AS2" s="1146"/>
      <c r="AT2" s="1146"/>
      <c r="AU2" s="1146"/>
      <c r="AV2" s="1146"/>
      <c r="AW2" s="1146"/>
      <c r="AX2" s="1146"/>
      <c r="AY2" s="1146"/>
      <c r="AZ2" s="1146"/>
      <c r="BA2" s="1146"/>
      <c r="BB2" s="1146"/>
      <c r="BC2" s="1146"/>
      <c r="BD2" s="1146"/>
      <c r="BE2" s="1146"/>
      <c r="BF2" s="1038" t="s">
        <v>85</v>
      </c>
    </row>
    <row r="3" spans="2:64" s="931" customFormat="1" ht="20.25" customHeight="1">
      <c r="C3" s="949"/>
      <c r="D3" s="949"/>
      <c r="E3" s="949"/>
      <c r="F3" s="949"/>
      <c r="G3" s="949"/>
      <c r="J3" s="1000"/>
      <c r="L3" s="949"/>
      <c r="M3" s="949"/>
      <c r="N3" s="949"/>
      <c r="O3" s="949"/>
      <c r="P3" s="949"/>
      <c r="Q3" s="949"/>
      <c r="R3" s="949"/>
      <c r="Y3" s="1038" t="s">
        <v>245</v>
      </c>
      <c r="Z3" s="1134">
        <v>6</v>
      </c>
      <c r="AA3" s="1134"/>
      <c r="AB3" s="1038" t="s">
        <v>567</v>
      </c>
      <c r="AC3" s="1135">
        <f>IF(Z3=0,"",YEAR(DATE(2018+Z3,1,1)))</f>
        <v>2024</v>
      </c>
      <c r="AD3" s="1135"/>
      <c r="AE3" s="932" t="s">
        <v>462</v>
      </c>
      <c r="AF3" s="932" t="s">
        <v>3</v>
      </c>
      <c r="AG3" s="1134">
        <v>4</v>
      </c>
      <c r="AH3" s="1134"/>
      <c r="AI3" s="932" t="s">
        <v>319</v>
      </c>
      <c r="AM3" s="1142"/>
      <c r="AN3" s="1038"/>
      <c r="AO3" s="1038" t="s">
        <v>568</v>
      </c>
      <c r="AP3" s="1134" t="s">
        <v>290</v>
      </c>
      <c r="AQ3" s="1134"/>
      <c r="AR3" s="1134"/>
      <c r="AS3" s="1134"/>
      <c r="AT3" s="1134"/>
      <c r="AU3" s="1134"/>
      <c r="AV3" s="1134"/>
      <c r="AW3" s="1134"/>
      <c r="AX3" s="1134"/>
      <c r="AY3" s="1134"/>
      <c r="AZ3" s="1134"/>
      <c r="BA3" s="1134"/>
      <c r="BB3" s="1134"/>
      <c r="BC3" s="1134"/>
      <c r="BD3" s="1134"/>
      <c r="BE3" s="1134"/>
      <c r="BF3" s="1038" t="s">
        <v>85</v>
      </c>
    </row>
    <row r="4" spans="2:64" s="932" customFormat="1" ht="20.25" customHeight="1">
      <c r="G4" s="1000"/>
      <c r="J4" s="1000"/>
      <c r="L4" s="1038"/>
      <c r="M4" s="1038"/>
      <c r="N4" s="1038"/>
      <c r="O4" s="1038"/>
      <c r="P4" s="1038"/>
      <c r="Q4" s="1038"/>
      <c r="R4" s="1038"/>
      <c r="Z4" s="991"/>
      <c r="AA4" s="991"/>
      <c r="AB4" s="991"/>
      <c r="AC4" s="1140"/>
      <c r="AD4" s="991"/>
      <c r="BA4" s="1190" t="s">
        <v>78</v>
      </c>
      <c r="BB4" s="1202" t="s">
        <v>267</v>
      </c>
      <c r="BC4" s="1216"/>
      <c r="BD4" s="1216"/>
      <c r="BE4" s="1228"/>
      <c r="BF4" s="1038"/>
    </row>
    <row r="5" spans="2:64" s="932" customFormat="1" ht="18.75">
      <c r="G5" s="1000"/>
      <c r="J5" s="1000"/>
      <c r="L5" s="1038"/>
      <c r="M5" s="1038"/>
      <c r="N5" s="1038"/>
      <c r="O5" s="1038"/>
      <c r="P5" s="1038"/>
      <c r="Q5" s="1038"/>
      <c r="R5" s="1038"/>
      <c r="Z5" s="1135"/>
      <c r="AA5" s="1135"/>
      <c r="AG5" s="931"/>
      <c r="AH5" s="931"/>
      <c r="AI5" s="931"/>
      <c r="AJ5" s="931"/>
      <c r="AK5" s="931"/>
      <c r="AL5" s="931"/>
      <c r="AM5" s="931"/>
      <c r="AN5" s="931"/>
      <c r="AO5" s="931"/>
      <c r="AP5" s="931"/>
      <c r="AQ5" s="931"/>
      <c r="AR5" s="931"/>
      <c r="AS5" s="931"/>
      <c r="AT5" s="931"/>
      <c r="AU5" s="931"/>
      <c r="AV5" s="931"/>
      <c r="AW5" s="931"/>
      <c r="AX5" s="931"/>
      <c r="AY5" s="931"/>
      <c r="AZ5" s="931"/>
      <c r="BA5" s="1190" t="s">
        <v>570</v>
      </c>
      <c r="BB5" s="1202" t="s">
        <v>571</v>
      </c>
      <c r="BC5" s="1216"/>
      <c r="BD5" s="1216"/>
      <c r="BE5" s="1228"/>
      <c r="BF5" s="1024"/>
    </row>
    <row r="6" spans="2:64" s="932" customFormat="1" ht="6.75" customHeight="1">
      <c r="C6" s="931"/>
      <c r="D6" s="931"/>
      <c r="E6" s="931"/>
      <c r="F6" s="931"/>
      <c r="G6" s="949"/>
      <c r="H6" s="931"/>
      <c r="I6" s="931"/>
      <c r="J6" s="949"/>
      <c r="K6" s="931"/>
      <c r="L6" s="1024"/>
      <c r="M6" s="1024"/>
      <c r="N6" s="1024"/>
      <c r="O6" s="1024"/>
      <c r="P6" s="1024"/>
      <c r="Q6" s="1024"/>
      <c r="R6" s="1024"/>
      <c r="S6" s="931"/>
      <c r="T6" s="931"/>
      <c r="U6" s="931"/>
      <c r="V6" s="931"/>
      <c r="W6" s="931"/>
      <c r="X6" s="931"/>
      <c r="Y6" s="931"/>
      <c r="Z6" s="1028"/>
      <c r="AA6" s="1028"/>
      <c r="AB6" s="931"/>
      <c r="AC6" s="931"/>
      <c r="AD6" s="931"/>
      <c r="AE6" s="931"/>
      <c r="AG6" s="931"/>
      <c r="AH6" s="931"/>
      <c r="AI6" s="931"/>
      <c r="AJ6" s="931"/>
      <c r="AK6" s="931"/>
      <c r="AL6" s="931"/>
      <c r="AM6" s="931"/>
      <c r="AN6" s="931"/>
      <c r="AO6" s="931"/>
      <c r="AP6" s="931"/>
      <c r="AQ6" s="931"/>
      <c r="AR6" s="931"/>
      <c r="AS6" s="931"/>
      <c r="AT6" s="931"/>
      <c r="AU6" s="931"/>
      <c r="AV6" s="931"/>
      <c r="AW6" s="931"/>
      <c r="AX6" s="931"/>
      <c r="AY6" s="931"/>
      <c r="AZ6" s="931"/>
      <c r="BA6" s="931"/>
      <c r="BB6" s="931"/>
      <c r="BC6" s="931"/>
      <c r="BD6" s="931"/>
      <c r="BE6" s="1024"/>
      <c r="BF6" s="1024"/>
    </row>
    <row r="7" spans="2:64" s="932" customFormat="1" ht="20.25" customHeight="1">
      <c r="C7" s="931"/>
      <c r="D7" s="931"/>
      <c r="E7" s="931"/>
      <c r="F7" s="931"/>
      <c r="G7" s="949"/>
      <c r="H7" s="931"/>
      <c r="I7" s="931"/>
      <c r="J7" s="949"/>
      <c r="K7" s="931"/>
      <c r="L7" s="1024"/>
      <c r="M7" s="1024"/>
      <c r="N7" s="1024"/>
      <c r="O7" s="1024"/>
      <c r="P7" s="1024"/>
      <c r="Q7" s="1024"/>
      <c r="R7" s="1024"/>
      <c r="S7" s="931"/>
      <c r="T7" s="931"/>
      <c r="U7" s="931"/>
      <c r="V7" s="931"/>
      <c r="W7" s="931"/>
      <c r="X7" s="931"/>
      <c r="Y7" s="931"/>
      <c r="Z7" s="1028"/>
      <c r="AA7" s="1028"/>
      <c r="AB7" s="931"/>
      <c r="AC7" s="931"/>
      <c r="AD7" s="931"/>
      <c r="AE7" s="931"/>
      <c r="AG7" s="931"/>
      <c r="AH7" s="931"/>
      <c r="AI7" s="931"/>
      <c r="AJ7" s="931"/>
      <c r="AK7" s="931"/>
      <c r="AL7" s="931" t="s">
        <v>309</v>
      </c>
      <c r="AM7" s="931"/>
      <c r="AN7" s="931"/>
      <c r="AO7" s="931"/>
      <c r="AP7" s="931"/>
      <c r="AQ7" s="931"/>
      <c r="AR7" s="931"/>
      <c r="AS7" s="931"/>
      <c r="AT7" s="934"/>
      <c r="AU7" s="934"/>
      <c r="AV7" s="1147"/>
      <c r="AW7" s="931"/>
      <c r="AX7" s="1156">
        <v>40</v>
      </c>
      <c r="AY7" s="1170"/>
      <c r="AZ7" s="1147" t="s">
        <v>572</v>
      </c>
      <c r="BA7" s="931"/>
      <c r="BB7" s="1156">
        <v>160</v>
      </c>
      <c r="BC7" s="1170"/>
      <c r="BD7" s="1147" t="s">
        <v>573</v>
      </c>
      <c r="BE7" s="931"/>
      <c r="BF7" s="1024"/>
    </row>
    <row r="8" spans="2:64" s="932" customFormat="1" ht="6.75" customHeight="1">
      <c r="C8" s="931"/>
      <c r="D8" s="931"/>
      <c r="E8" s="931"/>
      <c r="F8" s="931"/>
      <c r="G8" s="949"/>
      <c r="H8" s="931"/>
      <c r="I8" s="931"/>
      <c r="J8" s="949"/>
      <c r="K8" s="931"/>
      <c r="L8" s="1024"/>
      <c r="M8" s="1024"/>
      <c r="N8" s="1024"/>
      <c r="O8" s="1024"/>
      <c r="P8" s="1024"/>
      <c r="Q8" s="1024"/>
      <c r="R8" s="1024"/>
      <c r="S8" s="931"/>
      <c r="T8" s="931"/>
      <c r="U8" s="931"/>
      <c r="V8" s="931"/>
      <c r="W8" s="931"/>
      <c r="X8" s="931"/>
      <c r="Y8" s="931"/>
      <c r="Z8" s="1028"/>
      <c r="AA8" s="1028"/>
      <c r="AB8" s="931"/>
      <c r="AC8" s="931"/>
      <c r="AD8" s="931"/>
      <c r="AE8" s="931"/>
      <c r="AG8" s="931"/>
      <c r="AH8" s="931"/>
      <c r="AI8" s="931"/>
      <c r="AJ8" s="931"/>
      <c r="AK8" s="931"/>
      <c r="AL8" s="931"/>
      <c r="AM8" s="931"/>
      <c r="AN8" s="931"/>
      <c r="AO8" s="931"/>
      <c r="AP8" s="931"/>
      <c r="AQ8" s="931"/>
      <c r="AR8" s="931"/>
      <c r="AS8" s="931"/>
      <c r="AT8" s="931"/>
      <c r="AU8" s="931"/>
      <c r="AV8" s="931"/>
      <c r="AW8" s="931"/>
      <c r="AX8" s="931"/>
      <c r="AY8" s="931"/>
      <c r="AZ8" s="931"/>
      <c r="BA8" s="931"/>
      <c r="BB8" s="931"/>
      <c r="BC8" s="931"/>
      <c r="BD8" s="931"/>
      <c r="BE8" s="1024"/>
      <c r="BF8" s="1024"/>
    </row>
    <row r="9" spans="2:64" s="932" customFormat="1" ht="20.25" customHeight="1">
      <c r="B9" s="178"/>
      <c r="C9" s="178"/>
      <c r="D9" s="178"/>
      <c r="E9" s="178"/>
      <c r="F9" s="178"/>
      <c r="G9" s="1001"/>
      <c r="H9" s="1001"/>
      <c r="I9" s="1001"/>
      <c r="J9" s="178"/>
      <c r="K9" s="178"/>
      <c r="L9" s="1001"/>
      <c r="M9" s="1001"/>
      <c r="N9" s="1001"/>
      <c r="O9" s="178"/>
      <c r="P9" s="1001"/>
      <c r="Q9" s="1001"/>
      <c r="R9" s="1001"/>
      <c r="S9" s="1097"/>
      <c r="T9" s="1110"/>
      <c r="U9" s="1110"/>
      <c r="V9" s="177"/>
      <c r="Z9" s="1028"/>
      <c r="AA9" s="1139"/>
      <c r="AB9" s="949"/>
      <c r="AC9" s="1028"/>
      <c r="AD9" s="1028"/>
      <c r="AE9" s="1028"/>
      <c r="AF9" s="1135"/>
      <c r="AG9" s="1029"/>
      <c r="AH9" s="1029"/>
      <c r="AI9" s="1029"/>
      <c r="AJ9" s="931"/>
      <c r="AK9" s="1024"/>
      <c r="AL9" s="1139"/>
      <c r="AM9" s="1139"/>
      <c r="AN9" s="949"/>
      <c r="AO9" s="934"/>
      <c r="AP9" s="934"/>
      <c r="AQ9" s="934"/>
      <c r="AR9" s="324"/>
      <c r="AS9" s="324"/>
      <c r="AT9" s="931"/>
      <c r="AU9" s="1148"/>
      <c r="AV9" s="1148"/>
      <c r="AW9" s="178"/>
      <c r="AX9" s="931"/>
      <c r="AY9" s="931" t="s">
        <v>35</v>
      </c>
      <c r="AZ9" s="931"/>
      <c r="BA9" s="931"/>
      <c r="BB9" s="1203">
        <f>DAY(EOMONTH(DATE(AC3,AG3,1),0))</f>
        <v>30</v>
      </c>
      <c r="BC9" s="1217"/>
      <c r="BD9" s="931" t="s">
        <v>234</v>
      </c>
      <c r="BE9" s="931"/>
      <c r="BF9" s="931"/>
      <c r="BJ9" s="1038"/>
      <c r="BK9" s="1038"/>
      <c r="BL9" s="1038"/>
    </row>
    <row r="10" spans="2:64" s="932" customFormat="1" ht="6" customHeight="1">
      <c r="B10" s="934"/>
      <c r="C10" s="934"/>
      <c r="D10" s="934"/>
      <c r="E10" s="934"/>
      <c r="F10" s="934"/>
      <c r="G10" s="178"/>
      <c r="H10" s="1001"/>
      <c r="I10" s="934"/>
      <c r="J10" s="934"/>
      <c r="K10" s="934"/>
      <c r="L10" s="178"/>
      <c r="M10" s="1001"/>
      <c r="N10" s="934"/>
      <c r="O10" s="934"/>
      <c r="P10" s="178"/>
      <c r="Q10" s="934"/>
      <c r="R10" s="934"/>
      <c r="S10" s="934"/>
      <c r="T10" s="934"/>
      <c r="U10" s="934"/>
      <c r="V10" s="934"/>
      <c r="Z10" s="931"/>
      <c r="AA10" s="931"/>
      <c r="AB10" s="931"/>
      <c r="AC10" s="931"/>
      <c r="AD10" s="931"/>
      <c r="AE10" s="931"/>
      <c r="AG10" s="1028"/>
      <c r="AH10" s="931"/>
      <c r="AI10" s="931"/>
      <c r="AJ10" s="1029"/>
      <c r="AK10" s="931"/>
      <c r="AL10" s="931"/>
      <c r="AM10" s="931"/>
      <c r="AN10" s="931"/>
      <c r="AO10" s="931"/>
      <c r="AP10" s="931"/>
      <c r="AQ10" s="1028"/>
      <c r="AR10" s="1028"/>
      <c r="AS10" s="1028"/>
      <c r="AT10" s="931"/>
      <c r="AU10" s="931"/>
      <c r="AV10" s="931"/>
      <c r="AW10" s="931"/>
      <c r="AX10" s="931"/>
      <c r="AY10" s="931"/>
      <c r="AZ10" s="931"/>
      <c r="BA10" s="931"/>
      <c r="BB10" s="931"/>
      <c r="BC10" s="931"/>
      <c r="BD10" s="931"/>
      <c r="BE10" s="931"/>
      <c r="BF10" s="931"/>
      <c r="BJ10" s="1038"/>
      <c r="BK10" s="1038"/>
      <c r="BL10" s="1038"/>
    </row>
    <row r="11" spans="2:64" s="932" customFormat="1" ht="18.75">
      <c r="B11" s="178"/>
      <c r="C11" s="178"/>
      <c r="D11" s="178"/>
      <c r="E11" s="178"/>
      <c r="F11" s="178"/>
      <c r="G11" s="1001"/>
      <c r="H11" s="1001"/>
      <c r="I11" s="1001"/>
      <c r="J11" s="178"/>
      <c r="K11" s="178"/>
      <c r="L11" s="1001"/>
      <c r="M11" s="1001"/>
      <c r="N11" s="1001"/>
      <c r="O11" s="178"/>
      <c r="P11" s="1001"/>
      <c r="Q11" s="1001"/>
      <c r="R11" s="1001"/>
      <c r="S11" s="1097"/>
      <c r="T11" s="1110"/>
      <c r="U11" s="1110"/>
      <c r="V11" s="177"/>
      <c r="Z11" s="1028"/>
      <c r="AA11" s="1139"/>
      <c r="AB11" s="949"/>
      <c r="AC11" s="1028"/>
      <c r="AD11" s="1028"/>
      <c r="AE11" s="1028"/>
      <c r="AG11" s="1029"/>
      <c r="AH11" s="1029"/>
      <c r="AI11" s="1029"/>
      <c r="AJ11" s="931"/>
      <c r="AK11" s="1024"/>
      <c r="AL11" s="1139"/>
      <c r="AM11" s="931"/>
      <c r="AN11" s="931"/>
      <c r="AO11" s="1143"/>
      <c r="AP11" s="1143"/>
      <c r="AQ11" s="1143"/>
      <c r="AR11" s="1147"/>
      <c r="AS11" s="1028"/>
      <c r="AT11" s="1028"/>
      <c r="AU11" s="1028"/>
      <c r="AV11" s="931"/>
      <c r="AW11" s="931"/>
      <c r="AX11" s="328"/>
      <c r="AY11" s="328"/>
      <c r="AZ11" s="1024" t="s">
        <v>574</v>
      </c>
      <c r="BA11" s="931"/>
      <c r="BB11" s="1156">
        <v>1</v>
      </c>
      <c r="BC11" s="1218"/>
      <c r="BD11" s="1170"/>
      <c r="BE11" s="1229" t="s">
        <v>576</v>
      </c>
      <c r="BF11" s="931"/>
      <c r="BJ11" s="1038"/>
      <c r="BK11" s="1038"/>
      <c r="BL11" s="1038"/>
    </row>
    <row r="12" spans="2:64" s="932" customFormat="1" ht="6" customHeight="1">
      <c r="B12" s="934"/>
      <c r="C12" s="934"/>
      <c r="D12" s="934"/>
      <c r="E12" s="934"/>
      <c r="F12" s="991"/>
      <c r="G12" s="934"/>
      <c r="H12" s="934"/>
      <c r="I12" s="934"/>
      <c r="J12" s="934"/>
      <c r="K12" s="178"/>
      <c r="L12" s="1001"/>
      <c r="M12" s="934"/>
      <c r="N12" s="934"/>
      <c r="O12" s="178"/>
      <c r="P12" s="934"/>
      <c r="Q12" s="934"/>
      <c r="R12" s="934"/>
      <c r="S12" s="934"/>
      <c r="T12" s="934"/>
      <c r="U12" s="934"/>
      <c r="V12" s="991"/>
      <c r="Z12" s="931"/>
      <c r="AA12" s="931"/>
      <c r="AB12" s="931"/>
      <c r="AC12" s="931"/>
      <c r="AD12" s="931"/>
      <c r="AE12" s="931"/>
      <c r="AG12" s="1028"/>
      <c r="AH12" s="1029"/>
      <c r="AI12" s="931"/>
      <c r="AJ12" s="1029"/>
      <c r="AK12" s="931"/>
      <c r="AL12" s="931"/>
      <c r="AM12" s="931"/>
      <c r="AN12" s="931"/>
      <c r="AO12" s="934"/>
      <c r="AP12" s="934"/>
      <c r="AQ12" s="178"/>
      <c r="AR12" s="348"/>
      <c r="AS12" s="1028"/>
      <c r="AT12" s="1028"/>
      <c r="AU12" s="1028"/>
      <c r="AV12" s="931"/>
      <c r="AW12" s="931"/>
      <c r="AX12" s="328"/>
      <c r="AY12" s="328"/>
      <c r="AZ12" s="931"/>
      <c r="BA12" s="931"/>
      <c r="BB12" s="1028"/>
      <c r="BC12" s="1028"/>
      <c r="BD12" s="1028"/>
      <c r="BE12" s="1229"/>
      <c r="BF12" s="931"/>
      <c r="BJ12" s="1038"/>
      <c r="BK12" s="1038"/>
      <c r="BL12" s="1038"/>
    </row>
    <row r="13" spans="2:64" s="932" customFormat="1" ht="20.25" customHeight="1">
      <c r="B13" s="933"/>
      <c r="C13" s="933"/>
      <c r="D13" s="933"/>
      <c r="E13" s="933"/>
      <c r="F13" s="933"/>
      <c r="G13" s="933"/>
      <c r="H13" s="933"/>
      <c r="I13" s="933"/>
      <c r="J13" s="933"/>
      <c r="K13" s="933"/>
      <c r="L13" s="933"/>
      <c r="M13" s="933"/>
      <c r="N13" s="933"/>
      <c r="O13" s="933"/>
      <c r="P13" s="933"/>
      <c r="Q13" s="933"/>
      <c r="R13" s="933"/>
      <c r="S13" s="933"/>
      <c r="T13" s="933"/>
      <c r="U13" s="933"/>
      <c r="V13" s="933"/>
      <c r="Z13" s="178"/>
      <c r="AA13" s="930"/>
      <c r="AB13" s="930"/>
      <c r="AC13" s="178"/>
      <c r="AD13" s="1028"/>
      <c r="AE13" s="1028"/>
      <c r="AF13" s="1135"/>
      <c r="AG13" s="949"/>
      <c r="AH13" s="1029"/>
      <c r="AI13" s="931"/>
      <c r="AJ13" s="1029"/>
      <c r="AK13" s="931"/>
      <c r="AL13" s="931"/>
      <c r="AM13" s="931"/>
      <c r="AN13" s="931"/>
      <c r="AO13" s="1144"/>
      <c r="AP13" s="1144"/>
      <c r="AQ13" s="1144"/>
      <c r="AR13" s="1147"/>
      <c r="AS13" s="1028"/>
      <c r="AT13" s="1028"/>
      <c r="AU13" s="1028"/>
      <c r="AV13" s="931"/>
      <c r="AW13" s="931"/>
      <c r="AX13" s="328"/>
      <c r="AY13" s="328"/>
      <c r="AZ13" s="931"/>
      <c r="BA13" s="931"/>
      <c r="BB13" s="1156">
        <v>1</v>
      </c>
      <c r="BC13" s="1218"/>
      <c r="BD13" s="1170"/>
      <c r="BE13" s="1230" t="s">
        <v>43</v>
      </c>
      <c r="BF13" s="931"/>
      <c r="BJ13" s="1038"/>
      <c r="BK13" s="1038"/>
      <c r="BL13" s="1038"/>
    </row>
    <row r="14" spans="2:64" s="932" customFormat="1" ht="6.75" customHeight="1">
      <c r="B14" s="933"/>
      <c r="C14" s="933"/>
      <c r="D14" s="933"/>
      <c r="E14" s="933"/>
      <c r="F14" s="933"/>
      <c r="G14" s="933"/>
      <c r="H14" s="933"/>
      <c r="I14" s="933"/>
      <c r="J14" s="933"/>
      <c r="K14" s="933"/>
      <c r="L14" s="933"/>
      <c r="M14" s="933"/>
      <c r="N14" s="933"/>
      <c r="O14" s="933"/>
      <c r="P14" s="933"/>
      <c r="Q14" s="933"/>
      <c r="R14" s="933"/>
      <c r="S14" s="933"/>
      <c r="T14" s="933"/>
      <c r="U14" s="933"/>
      <c r="V14" s="933"/>
      <c r="Z14" s="1001"/>
      <c r="AA14" s="950"/>
      <c r="AB14" s="950"/>
      <c r="AC14" s="1001"/>
      <c r="AD14" s="1029"/>
      <c r="AE14" s="1029"/>
      <c r="AG14" s="931"/>
      <c r="AH14" s="931"/>
      <c r="AI14" s="931"/>
      <c r="AJ14" s="931"/>
      <c r="AK14" s="931"/>
      <c r="AL14" s="931"/>
      <c r="AM14" s="931"/>
      <c r="AN14" s="931"/>
      <c r="AO14" s="934"/>
      <c r="AP14" s="934"/>
      <c r="AQ14" s="934"/>
      <c r="AR14" s="931"/>
      <c r="AS14" s="1028"/>
      <c r="AT14" s="1028"/>
      <c r="AU14" s="1028"/>
      <c r="AV14" s="931"/>
      <c r="AW14" s="931"/>
      <c r="AX14" s="328"/>
      <c r="AY14" s="328"/>
      <c r="AZ14" s="931"/>
      <c r="BA14" s="931"/>
      <c r="BB14" s="1028"/>
      <c r="BC14" s="1028"/>
      <c r="BD14" s="1028"/>
      <c r="BE14" s="1229"/>
      <c r="BF14" s="931"/>
      <c r="BJ14" s="1038"/>
      <c r="BK14" s="1038"/>
      <c r="BL14" s="1038"/>
    </row>
    <row r="15" spans="2:64" s="932" customFormat="1" ht="18.75">
      <c r="B15" s="933"/>
      <c r="C15" s="933"/>
      <c r="D15" s="933"/>
      <c r="E15" s="933"/>
      <c r="F15" s="933"/>
      <c r="G15" s="933"/>
      <c r="H15" s="933"/>
      <c r="I15" s="933"/>
      <c r="J15" s="933"/>
      <c r="K15" s="933"/>
      <c r="L15" s="933"/>
      <c r="M15" s="933"/>
      <c r="N15" s="933"/>
      <c r="O15" s="933"/>
      <c r="P15" s="933"/>
      <c r="Q15" s="933"/>
      <c r="R15" s="933"/>
      <c r="S15" s="933"/>
      <c r="T15" s="933"/>
      <c r="U15" s="933"/>
      <c r="V15" s="933"/>
      <c r="Z15" s="178"/>
      <c r="AA15" s="930"/>
      <c r="AB15" s="930"/>
      <c r="AC15" s="178"/>
      <c r="AD15" s="1028"/>
      <c r="AE15" s="1028"/>
      <c r="AG15" s="931"/>
      <c r="AH15" s="931"/>
      <c r="AI15" s="931"/>
      <c r="AJ15" s="931"/>
      <c r="AK15" s="931"/>
      <c r="AL15" s="931"/>
      <c r="AM15" s="931"/>
      <c r="AN15" s="931"/>
      <c r="AO15" s="934"/>
      <c r="AP15" s="934"/>
      <c r="AQ15" s="934"/>
      <c r="AR15" s="931"/>
      <c r="AS15" s="1028"/>
      <c r="AT15" s="1024" t="s">
        <v>578</v>
      </c>
      <c r="AU15" s="1149"/>
      <c r="AV15" s="1151"/>
      <c r="AW15" s="1153"/>
      <c r="AX15" s="1028" t="s">
        <v>132</v>
      </c>
      <c r="AY15" s="1149"/>
      <c r="AZ15" s="1151"/>
      <c r="BA15" s="1153"/>
      <c r="BB15" s="1024" t="s">
        <v>579</v>
      </c>
      <c r="BC15" s="1219">
        <f>(AY15-AU15)*24</f>
        <v>0</v>
      </c>
      <c r="BD15" s="1227"/>
      <c r="BE15" s="949" t="s">
        <v>580</v>
      </c>
      <c r="BF15" s="1028"/>
      <c r="BJ15" s="1038"/>
      <c r="BK15" s="1038"/>
      <c r="BL15" s="1038"/>
    </row>
    <row r="16" spans="2:64" s="932" customFormat="1" ht="6.75" customHeight="1">
      <c r="C16" s="324"/>
      <c r="D16" s="324"/>
      <c r="E16" s="324"/>
      <c r="F16" s="324"/>
      <c r="G16" s="931"/>
      <c r="H16" s="931"/>
      <c r="I16" s="1024"/>
      <c r="J16" s="1028"/>
      <c r="K16" s="1029"/>
      <c r="L16" s="931"/>
      <c r="M16" s="931"/>
      <c r="N16" s="1028"/>
      <c r="O16" s="931"/>
      <c r="P16" s="931"/>
      <c r="Q16" s="1029"/>
      <c r="R16" s="931"/>
      <c r="S16" s="931"/>
      <c r="T16" s="931"/>
      <c r="U16" s="931"/>
      <c r="V16" s="931"/>
      <c r="W16" s="1024"/>
      <c r="X16" s="1028"/>
      <c r="Y16" s="1028"/>
      <c r="Z16" s="949"/>
      <c r="AA16" s="1028"/>
      <c r="AB16" s="1024"/>
      <c r="AC16" s="1028"/>
      <c r="AD16" s="1029"/>
      <c r="AE16" s="931"/>
      <c r="AG16" s="1135"/>
      <c r="AH16" s="1141"/>
      <c r="AJ16" s="1141"/>
      <c r="AQ16" s="1135"/>
      <c r="AR16" s="1135"/>
      <c r="AS16" s="1135"/>
      <c r="AT16" s="1135"/>
      <c r="AU16" s="1135"/>
      <c r="AX16" s="1157"/>
      <c r="AY16" s="1157"/>
      <c r="BB16" s="1135"/>
      <c r="BC16" s="1135"/>
      <c r="BD16" s="1135"/>
      <c r="BE16" s="1231"/>
      <c r="BJ16" s="1038"/>
      <c r="BK16" s="1038"/>
      <c r="BL16" s="1038"/>
    </row>
    <row r="17" spans="2:59" ht="8.4499999999999993" customHeight="1">
      <c r="C17" s="950"/>
      <c r="D17" s="950"/>
      <c r="E17" s="950"/>
      <c r="F17" s="950"/>
      <c r="G17" s="950"/>
      <c r="X17" s="950"/>
      <c r="AN17" s="950"/>
      <c r="BE17" s="1232"/>
      <c r="BF17" s="1232"/>
      <c r="BG17" s="1232"/>
    </row>
    <row r="18" spans="2:59" ht="20.25" customHeight="1">
      <c r="B18" s="935" t="s">
        <v>220</v>
      </c>
      <c r="C18" s="951" t="s">
        <v>582</v>
      </c>
      <c r="D18" s="971"/>
      <c r="E18" s="981"/>
      <c r="F18" s="981"/>
      <c r="G18" s="1002" t="s">
        <v>583</v>
      </c>
      <c r="H18" s="1014" t="s">
        <v>6</v>
      </c>
      <c r="I18" s="971"/>
      <c r="J18" s="971"/>
      <c r="K18" s="981"/>
      <c r="L18" s="1014" t="s">
        <v>584</v>
      </c>
      <c r="M18" s="971"/>
      <c r="N18" s="971"/>
      <c r="O18" s="1057"/>
      <c r="P18" s="1065"/>
      <c r="Q18" s="1074"/>
      <c r="R18" s="1082"/>
      <c r="S18" s="1098" t="s">
        <v>486</v>
      </c>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54"/>
      <c r="AX18" s="1158" t="str">
        <f>IF(BB4="４週","(11) 1～4週目の勤務時間数合計","(11) 1か月の勤務時間数   合計")</f>
        <v>(11) 1～4週目の勤務時間数合計</v>
      </c>
      <c r="AY18" s="1171"/>
      <c r="AZ18" s="1182" t="s">
        <v>364</v>
      </c>
      <c r="BA18" s="1191"/>
      <c r="BB18" s="1204" t="s">
        <v>585</v>
      </c>
      <c r="BC18" s="1009"/>
      <c r="BD18" s="1009"/>
      <c r="BE18" s="1009"/>
      <c r="BF18" s="1233"/>
    </row>
    <row r="19" spans="2:59" ht="20.25" customHeight="1">
      <c r="B19" s="936"/>
      <c r="C19" s="952"/>
      <c r="D19" s="972"/>
      <c r="E19" s="982"/>
      <c r="F19" s="982"/>
      <c r="G19" s="1003"/>
      <c r="H19" s="1015"/>
      <c r="I19" s="972"/>
      <c r="J19" s="972"/>
      <c r="K19" s="982"/>
      <c r="L19" s="1015"/>
      <c r="M19" s="972"/>
      <c r="N19" s="972"/>
      <c r="O19" s="1058"/>
      <c r="P19" s="1066"/>
      <c r="Q19" s="1075"/>
      <c r="R19" s="1083"/>
      <c r="S19" s="1099" t="s">
        <v>408</v>
      </c>
      <c r="T19" s="1112"/>
      <c r="U19" s="1112"/>
      <c r="V19" s="1112"/>
      <c r="W19" s="1112"/>
      <c r="X19" s="1112"/>
      <c r="Y19" s="1123"/>
      <c r="Z19" s="1099" t="s">
        <v>141</v>
      </c>
      <c r="AA19" s="1112"/>
      <c r="AB19" s="1112"/>
      <c r="AC19" s="1112"/>
      <c r="AD19" s="1112"/>
      <c r="AE19" s="1112"/>
      <c r="AF19" s="1123"/>
      <c r="AG19" s="1099" t="s">
        <v>548</v>
      </c>
      <c r="AH19" s="1112"/>
      <c r="AI19" s="1112"/>
      <c r="AJ19" s="1112"/>
      <c r="AK19" s="1112"/>
      <c r="AL19" s="1112"/>
      <c r="AM19" s="1123"/>
      <c r="AN19" s="1099" t="s">
        <v>391</v>
      </c>
      <c r="AO19" s="1112"/>
      <c r="AP19" s="1112"/>
      <c r="AQ19" s="1112"/>
      <c r="AR19" s="1112"/>
      <c r="AS19" s="1112"/>
      <c r="AT19" s="1123"/>
      <c r="AU19" s="1150" t="s">
        <v>587</v>
      </c>
      <c r="AV19" s="1152"/>
      <c r="AW19" s="1155"/>
      <c r="AX19" s="1159"/>
      <c r="AY19" s="1172"/>
      <c r="AZ19" s="1183"/>
      <c r="BA19" s="1192"/>
      <c r="BB19" s="947"/>
      <c r="BC19" s="968"/>
      <c r="BD19" s="968"/>
      <c r="BE19" s="968"/>
      <c r="BF19" s="1036"/>
    </row>
    <row r="20" spans="2:59" ht="20.25" customHeight="1">
      <c r="B20" s="936"/>
      <c r="C20" s="952"/>
      <c r="D20" s="972"/>
      <c r="E20" s="982"/>
      <c r="F20" s="982"/>
      <c r="G20" s="1003"/>
      <c r="H20" s="1015"/>
      <c r="I20" s="972"/>
      <c r="J20" s="972"/>
      <c r="K20" s="982"/>
      <c r="L20" s="1015"/>
      <c r="M20" s="972"/>
      <c r="N20" s="972"/>
      <c r="O20" s="1058"/>
      <c r="P20" s="1066"/>
      <c r="Q20" s="1075"/>
      <c r="R20" s="1083"/>
      <c r="S20" s="1100">
        <v>1</v>
      </c>
      <c r="T20" s="1113">
        <v>2</v>
      </c>
      <c r="U20" s="1113">
        <v>3</v>
      </c>
      <c r="V20" s="1113">
        <v>4</v>
      </c>
      <c r="W20" s="1113">
        <v>5</v>
      </c>
      <c r="X20" s="1113">
        <v>6</v>
      </c>
      <c r="Y20" s="1124">
        <v>7</v>
      </c>
      <c r="Z20" s="1100">
        <v>8</v>
      </c>
      <c r="AA20" s="1113">
        <v>9</v>
      </c>
      <c r="AB20" s="1113">
        <v>10</v>
      </c>
      <c r="AC20" s="1113">
        <v>11</v>
      </c>
      <c r="AD20" s="1113">
        <v>12</v>
      </c>
      <c r="AE20" s="1113">
        <v>13</v>
      </c>
      <c r="AF20" s="1124">
        <v>14</v>
      </c>
      <c r="AG20" s="349">
        <v>15</v>
      </c>
      <c r="AH20" s="1113">
        <v>16</v>
      </c>
      <c r="AI20" s="1113">
        <v>17</v>
      </c>
      <c r="AJ20" s="1113">
        <v>18</v>
      </c>
      <c r="AK20" s="1113">
        <v>19</v>
      </c>
      <c r="AL20" s="1113">
        <v>20</v>
      </c>
      <c r="AM20" s="1124">
        <v>21</v>
      </c>
      <c r="AN20" s="1100">
        <v>22</v>
      </c>
      <c r="AO20" s="1113">
        <v>23</v>
      </c>
      <c r="AP20" s="1113">
        <v>24</v>
      </c>
      <c r="AQ20" s="1113">
        <v>25</v>
      </c>
      <c r="AR20" s="1113">
        <v>26</v>
      </c>
      <c r="AS20" s="1113">
        <v>27</v>
      </c>
      <c r="AT20" s="1124">
        <v>28</v>
      </c>
      <c r="AU20" s="1100" t="str">
        <f>IF($BB$4="暦月",IF(DAY(DATE($AC$3,$AG$3,29))=29,29,""),"")</f>
        <v/>
      </c>
      <c r="AV20" s="1113" t="str">
        <f>IF($BB$4="暦月",IF(DAY(DATE($AC$3,$AG$3,30))=30,30,""),"")</f>
        <v/>
      </c>
      <c r="AW20" s="1124" t="str">
        <f>IF($BB$4="暦月",IF(DAY(DATE($AC$3,$AG$3,31))=31,31,""),"")</f>
        <v/>
      </c>
      <c r="AX20" s="1159"/>
      <c r="AY20" s="1172"/>
      <c r="AZ20" s="1183"/>
      <c r="BA20" s="1192"/>
      <c r="BB20" s="947"/>
      <c r="BC20" s="968"/>
      <c r="BD20" s="968"/>
      <c r="BE20" s="968"/>
      <c r="BF20" s="1036"/>
    </row>
    <row r="21" spans="2:59" ht="20.25" hidden="1" customHeight="1">
      <c r="B21" s="936"/>
      <c r="C21" s="952"/>
      <c r="D21" s="972"/>
      <c r="E21" s="982"/>
      <c r="F21" s="982"/>
      <c r="G21" s="1003"/>
      <c r="H21" s="1015"/>
      <c r="I21" s="972"/>
      <c r="J21" s="972"/>
      <c r="K21" s="982"/>
      <c r="L21" s="1015"/>
      <c r="M21" s="972"/>
      <c r="N21" s="972"/>
      <c r="O21" s="1058"/>
      <c r="P21" s="1066"/>
      <c r="Q21" s="1075"/>
      <c r="R21" s="1083"/>
      <c r="S21" s="1100">
        <f>WEEKDAY(DATE($AC$3,$AG$3,1))</f>
        <v>2</v>
      </c>
      <c r="T21" s="1113">
        <f>WEEKDAY(DATE($AC$3,$AG$3,2))</f>
        <v>3</v>
      </c>
      <c r="U21" s="1113">
        <f>WEEKDAY(DATE($AC$3,$AG$3,3))</f>
        <v>4</v>
      </c>
      <c r="V21" s="1113">
        <f>WEEKDAY(DATE($AC$3,$AG$3,4))</f>
        <v>5</v>
      </c>
      <c r="W21" s="1113">
        <f>WEEKDAY(DATE($AC$3,$AG$3,5))</f>
        <v>6</v>
      </c>
      <c r="X21" s="1113">
        <f>WEEKDAY(DATE($AC$3,$AG$3,6))</f>
        <v>7</v>
      </c>
      <c r="Y21" s="1124">
        <f>WEEKDAY(DATE($AC$3,$AG$3,7))</f>
        <v>1</v>
      </c>
      <c r="Z21" s="1100">
        <f>WEEKDAY(DATE($AC$3,$AG$3,8))</f>
        <v>2</v>
      </c>
      <c r="AA21" s="1113">
        <f>WEEKDAY(DATE($AC$3,$AG$3,9))</f>
        <v>3</v>
      </c>
      <c r="AB21" s="1113">
        <f>WEEKDAY(DATE($AC$3,$AG$3,10))</f>
        <v>4</v>
      </c>
      <c r="AC21" s="1113">
        <f>WEEKDAY(DATE($AC$3,$AG$3,11))</f>
        <v>5</v>
      </c>
      <c r="AD21" s="1113">
        <f>WEEKDAY(DATE($AC$3,$AG$3,12))</f>
        <v>6</v>
      </c>
      <c r="AE21" s="1113">
        <f>WEEKDAY(DATE($AC$3,$AG$3,13))</f>
        <v>7</v>
      </c>
      <c r="AF21" s="1124">
        <f>WEEKDAY(DATE($AC$3,$AG$3,14))</f>
        <v>1</v>
      </c>
      <c r="AG21" s="1100">
        <f>WEEKDAY(DATE($AC$3,$AG$3,15))</f>
        <v>2</v>
      </c>
      <c r="AH21" s="1113">
        <f>WEEKDAY(DATE($AC$3,$AG$3,16))</f>
        <v>3</v>
      </c>
      <c r="AI21" s="1113">
        <f>WEEKDAY(DATE($AC$3,$AG$3,17))</f>
        <v>4</v>
      </c>
      <c r="AJ21" s="1113">
        <f>WEEKDAY(DATE($AC$3,$AG$3,18))</f>
        <v>5</v>
      </c>
      <c r="AK21" s="1113">
        <f>WEEKDAY(DATE($AC$3,$AG$3,19))</f>
        <v>6</v>
      </c>
      <c r="AL21" s="1113">
        <f>WEEKDAY(DATE($AC$3,$AG$3,20))</f>
        <v>7</v>
      </c>
      <c r="AM21" s="1124">
        <f>WEEKDAY(DATE($AC$3,$AG$3,21))</f>
        <v>1</v>
      </c>
      <c r="AN21" s="1100">
        <f>WEEKDAY(DATE($AC$3,$AG$3,22))</f>
        <v>2</v>
      </c>
      <c r="AO21" s="1113">
        <f>WEEKDAY(DATE($AC$3,$AG$3,23))</f>
        <v>3</v>
      </c>
      <c r="AP21" s="1113">
        <f>WEEKDAY(DATE($AC$3,$AG$3,24))</f>
        <v>4</v>
      </c>
      <c r="AQ21" s="1113">
        <f>WEEKDAY(DATE($AC$3,$AG$3,25))</f>
        <v>5</v>
      </c>
      <c r="AR21" s="1113">
        <f>WEEKDAY(DATE($AC$3,$AG$3,26))</f>
        <v>6</v>
      </c>
      <c r="AS21" s="1113">
        <f>WEEKDAY(DATE($AC$3,$AG$3,27))</f>
        <v>7</v>
      </c>
      <c r="AT21" s="1124">
        <f>WEEKDAY(DATE($AC$3,$AG$3,28))</f>
        <v>1</v>
      </c>
      <c r="AU21" s="1100">
        <f>IF(AU20=29,WEEKDAY(DATE($AC$3,$AG$3,29)),0)</f>
        <v>0</v>
      </c>
      <c r="AV21" s="1113">
        <f>IF(AV20=30,WEEKDAY(DATE($AC$3,$AG$3,30)),0)</f>
        <v>0</v>
      </c>
      <c r="AW21" s="1124">
        <f>IF(AW20=31,WEEKDAY(DATE($AC$3,$AG$3,31)),0)</f>
        <v>0</v>
      </c>
      <c r="AX21" s="1159"/>
      <c r="AY21" s="1172"/>
      <c r="AZ21" s="1183"/>
      <c r="BA21" s="1192"/>
      <c r="BB21" s="947"/>
      <c r="BC21" s="968"/>
      <c r="BD21" s="968"/>
      <c r="BE21" s="968"/>
      <c r="BF21" s="1036"/>
    </row>
    <row r="22" spans="2:59" ht="22.5" customHeight="1">
      <c r="B22" s="937"/>
      <c r="C22" s="953"/>
      <c r="D22" s="973"/>
      <c r="E22" s="983"/>
      <c r="F22" s="983"/>
      <c r="G22" s="1004"/>
      <c r="H22" s="1016"/>
      <c r="I22" s="973"/>
      <c r="J22" s="973"/>
      <c r="K22" s="983"/>
      <c r="L22" s="1016"/>
      <c r="M22" s="973"/>
      <c r="N22" s="973"/>
      <c r="O22" s="1059"/>
      <c r="P22" s="1067"/>
      <c r="Q22" s="1076"/>
      <c r="R22" s="1084"/>
      <c r="S22" s="1101" t="str">
        <f t="shared" ref="S22:AT22" si="0">IF(S21=1,"日",IF(S21=2,"月",IF(S21=3,"火",IF(S21=4,"水",IF(S21=5,"木",IF(S21=6,"金","土"))))))</f>
        <v>月</v>
      </c>
      <c r="T22" s="1114" t="str">
        <f t="shared" si="0"/>
        <v>火</v>
      </c>
      <c r="U22" s="1114" t="str">
        <f t="shared" si="0"/>
        <v>水</v>
      </c>
      <c r="V22" s="1114" t="str">
        <f t="shared" si="0"/>
        <v>木</v>
      </c>
      <c r="W22" s="1114" t="str">
        <f t="shared" si="0"/>
        <v>金</v>
      </c>
      <c r="X22" s="1114" t="str">
        <f t="shared" si="0"/>
        <v>土</v>
      </c>
      <c r="Y22" s="1125" t="str">
        <f t="shared" si="0"/>
        <v>日</v>
      </c>
      <c r="Z22" s="1101" t="str">
        <f t="shared" si="0"/>
        <v>月</v>
      </c>
      <c r="AA22" s="1114" t="str">
        <f t="shared" si="0"/>
        <v>火</v>
      </c>
      <c r="AB22" s="1114" t="str">
        <f t="shared" si="0"/>
        <v>水</v>
      </c>
      <c r="AC22" s="1114" t="str">
        <f t="shared" si="0"/>
        <v>木</v>
      </c>
      <c r="AD22" s="1114" t="str">
        <f t="shared" si="0"/>
        <v>金</v>
      </c>
      <c r="AE22" s="1114" t="str">
        <f t="shared" si="0"/>
        <v>土</v>
      </c>
      <c r="AF22" s="1125" t="str">
        <f t="shared" si="0"/>
        <v>日</v>
      </c>
      <c r="AG22" s="1101" t="str">
        <f t="shared" si="0"/>
        <v>月</v>
      </c>
      <c r="AH22" s="1114" t="str">
        <f t="shared" si="0"/>
        <v>火</v>
      </c>
      <c r="AI22" s="1114" t="str">
        <f t="shared" si="0"/>
        <v>水</v>
      </c>
      <c r="AJ22" s="1114" t="str">
        <f t="shared" si="0"/>
        <v>木</v>
      </c>
      <c r="AK22" s="1114" t="str">
        <f t="shared" si="0"/>
        <v>金</v>
      </c>
      <c r="AL22" s="1114" t="str">
        <f t="shared" si="0"/>
        <v>土</v>
      </c>
      <c r="AM22" s="1125" t="str">
        <f t="shared" si="0"/>
        <v>日</v>
      </c>
      <c r="AN22" s="1101" t="str">
        <f t="shared" si="0"/>
        <v>月</v>
      </c>
      <c r="AO22" s="1114" t="str">
        <f t="shared" si="0"/>
        <v>火</v>
      </c>
      <c r="AP22" s="1114" t="str">
        <f t="shared" si="0"/>
        <v>水</v>
      </c>
      <c r="AQ22" s="1114" t="str">
        <f t="shared" si="0"/>
        <v>木</v>
      </c>
      <c r="AR22" s="1114" t="str">
        <f t="shared" si="0"/>
        <v>金</v>
      </c>
      <c r="AS22" s="1114" t="str">
        <f t="shared" si="0"/>
        <v>土</v>
      </c>
      <c r="AT22" s="1125" t="str">
        <f t="shared" si="0"/>
        <v>日</v>
      </c>
      <c r="AU22" s="1114" t="str">
        <f>IF(AU21=1,"日",IF(AU21=2,"月",IF(AU21=3,"火",IF(AU21=4,"水",IF(AU21=5,"木",IF(AU21=6,"金",IF(AU21=0,"","土")))))))</f>
        <v/>
      </c>
      <c r="AV22" s="1114" t="str">
        <f>IF(AV21=1,"日",IF(AV21=2,"月",IF(AV21=3,"火",IF(AV21=4,"水",IF(AV21=5,"木",IF(AV21=6,"金",IF(AV21=0,"","土")))))))</f>
        <v/>
      </c>
      <c r="AW22" s="1114" t="str">
        <f>IF(AW21=1,"日",IF(AW21=2,"月",IF(AW21=3,"火",IF(AW21=4,"水",IF(AW21=5,"木",IF(AW21=6,"金",IF(AW21=0,"","土")))))))</f>
        <v/>
      </c>
      <c r="AX22" s="1160"/>
      <c r="AY22" s="1173"/>
      <c r="AZ22" s="1184"/>
      <c r="BA22" s="1193"/>
      <c r="BB22" s="948"/>
      <c r="BC22" s="967"/>
      <c r="BD22" s="967"/>
      <c r="BE22" s="967"/>
      <c r="BF22" s="1037"/>
    </row>
    <row r="23" spans="2:59" ht="20.25" customHeight="1">
      <c r="B23" s="938">
        <v>1</v>
      </c>
      <c r="C23" s="954"/>
      <c r="D23" s="974"/>
      <c r="E23" s="984"/>
      <c r="F23" s="992"/>
      <c r="G23" s="1005"/>
      <c r="H23" s="1017"/>
      <c r="I23" s="1025"/>
      <c r="J23" s="1025"/>
      <c r="K23" s="1030"/>
      <c r="L23" s="1039"/>
      <c r="M23" s="1048"/>
      <c r="N23" s="1048"/>
      <c r="O23" s="1060"/>
      <c r="P23" s="1068" t="s">
        <v>589</v>
      </c>
      <c r="Q23" s="1077"/>
      <c r="R23" s="1085"/>
      <c r="S23" s="1252"/>
      <c r="T23" s="1254"/>
      <c r="U23" s="1254"/>
      <c r="V23" s="1254"/>
      <c r="W23" s="1254"/>
      <c r="X23" s="1254"/>
      <c r="Y23" s="1255"/>
      <c r="Z23" s="1252"/>
      <c r="AA23" s="1254"/>
      <c r="AB23" s="1254"/>
      <c r="AC23" s="1254"/>
      <c r="AD23" s="1254"/>
      <c r="AE23" s="1254"/>
      <c r="AF23" s="1255"/>
      <c r="AG23" s="1252"/>
      <c r="AH23" s="1254"/>
      <c r="AI23" s="1254"/>
      <c r="AJ23" s="1254"/>
      <c r="AK23" s="1254"/>
      <c r="AL23" s="1254"/>
      <c r="AM23" s="1255"/>
      <c r="AN23" s="1252"/>
      <c r="AO23" s="1254"/>
      <c r="AP23" s="1254"/>
      <c r="AQ23" s="1254"/>
      <c r="AR23" s="1254"/>
      <c r="AS23" s="1254"/>
      <c r="AT23" s="1255"/>
      <c r="AU23" s="1252"/>
      <c r="AV23" s="1254"/>
      <c r="AW23" s="1254"/>
      <c r="AX23" s="1256"/>
      <c r="AY23" s="1260"/>
      <c r="AZ23" s="1263"/>
      <c r="BA23" s="1266"/>
      <c r="BB23" s="1205"/>
      <c r="BC23" s="1220"/>
      <c r="BD23" s="1220"/>
      <c r="BE23" s="1220"/>
      <c r="BF23" s="1234"/>
    </row>
    <row r="24" spans="2:59" ht="20.25" customHeight="1">
      <c r="B24" s="939"/>
      <c r="C24" s="955"/>
      <c r="D24" s="975"/>
      <c r="E24" s="985"/>
      <c r="F24" s="993"/>
      <c r="G24" s="1006"/>
      <c r="H24" s="1018"/>
      <c r="I24" s="1026"/>
      <c r="J24" s="1026"/>
      <c r="K24" s="1031"/>
      <c r="L24" s="1040"/>
      <c r="M24" s="1049"/>
      <c r="N24" s="1049"/>
      <c r="O24" s="1061"/>
      <c r="P24" s="1069" t="s">
        <v>590</v>
      </c>
      <c r="Q24" s="1078"/>
      <c r="R24" s="1086"/>
      <c r="S24" s="1103" t="str">
        <f>IF(S23="","",VLOOKUP(S23,'標準様式１シフト記号表（勤務時間帯）'!$C$7:$K$36,9,FALSE))</f>
        <v/>
      </c>
      <c r="T24" s="1116" t="str">
        <f>IF(T23="","",VLOOKUP(T23,'標準様式１シフト記号表（勤務時間帯）'!$C$7:$K$36,9,FALSE))</f>
        <v/>
      </c>
      <c r="U24" s="1116" t="str">
        <f>IF(U23="","",VLOOKUP(U23,'標準様式１シフト記号表（勤務時間帯）'!$C$7:$K$36,9,FALSE))</f>
        <v/>
      </c>
      <c r="V24" s="1116" t="str">
        <f>IF(V23="","",VLOOKUP(V23,'標準様式１シフト記号表（勤務時間帯）'!$C$7:$K$36,9,FALSE))</f>
        <v/>
      </c>
      <c r="W24" s="1116" t="str">
        <f>IF(W23="","",VLOOKUP(W23,'標準様式１シフト記号表（勤務時間帯）'!$C$7:$K$36,9,FALSE))</f>
        <v/>
      </c>
      <c r="X24" s="1116" t="str">
        <f>IF(X23="","",VLOOKUP(X23,'標準様式１シフト記号表（勤務時間帯）'!$C$7:$K$36,9,FALSE))</f>
        <v/>
      </c>
      <c r="Y24" s="1127" t="str">
        <f>IF(Y23="","",VLOOKUP(Y23,'標準様式１シフト記号表（勤務時間帯）'!$C$7:$K$36,9,FALSE))</f>
        <v/>
      </c>
      <c r="Z24" s="1103" t="str">
        <f>IF(Z23="","",VLOOKUP(Z23,'標準様式１シフト記号表（勤務時間帯）'!$C$7:$K$36,9,FALSE))</f>
        <v/>
      </c>
      <c r="AA24" s="1116" t="str">
        <f>IF(AA23="","",VLOOKUP(AA23,'標準様式１シフト記号表（勤務時間帯）'!$C$7:$K$36,9,FALSE))</f>
        <v/>
      </c>
      <c r="AB24" s="1116" t="str">
        <f>IF(AB23="","",VLOOKUP(AB23,'標準様式１シフト記号表（勤務時間帯）'!$C$7:$K$36,9,FALSE))</f>
        <v/>
      </c>
      <c r="AC24" s="1116" t="str">
        <f>IF(AC23="","",VLOOKUP(AC23,'標準様式１シフト記号表（勤務時間帯）'!$C$7:$K$36,9,FALSE))</f>
        <v/>
      </c>
      <c r="AD24" s="1116" t="str">
        <f>IF(AD23="","",VLOOKUP(AD23,'標準様式１シフト記号表（勤務時間帯）'!$C$7:$K$36,9,FALSE))</f>
        <v/>
      </c>
      <c r="AE24" s="1116" t="str">
        <f>IF(AE23="","",VLOOKUP(AE23,'標準様式１シフト記号表（勤務時間帯）'!$C$7:$K$36,9,FALSE))</f>
        <v/>
      </c>
      <c r="AF24" s="1127" t="str">
        <f>IF(AF23="","",VLOOKUP(AF23,'標準様式１シフト記号表（勤務時間帯）'!$C$7:$K$36,9,FALSE))</f>
        <v/>
      </c>
      <c r="AG24" s="1103" t="str">
        <f>IF(AG23="","",VLOOKUP(AG23,'標準様式１シフト記号表（勤務時間帯）'!$C$7:$K$36,9,FALSE))</f>
        <v/>
      </c>
      <c r="AH24" s="1116" t="str">
        <f>IF(AH23="","",VLOOKUP(AH23,'標準様式１シフト記号表（勤務時間帯）'!$C$7:$K$36,9,FALSE))</f>
        <v/>
      </c>
      <c r="AI24" s="1116" t="str">
        <f>IF(AI23="","",VLOOKUP(AI23,'標準様式１シフト記号表（勤務時間帯）'!$C$7:$K$36,9,FALSE))</f>
        <v/>
      </c>
      <c r="AJ24" s="1116" t="str">
        <f>IF(AJ23="","",VLOOKUP(AJ23,'標準様式１シフト記号表（勤務時間帯）'!$C$7:$K$36,9,FALSE))</f>
        <v/>
      </c>
      <c r="AK24" s="1116" t="str">
        <f>IF(AK23="","",VLOOKUP(AK23,'標準様式１シフト記号表（勤務時間帯）'!$C$7:$K$36,9,FALSE))</f>
        <v/>
      </c>
      <c r="AL24" s="1116" t="str">
        <f>IF(AL23="","",VLOOKUP(AL23,'標準様式１シフト記号表（勤務時間帯）'!$C$7:$K$36,9,FALSE))</f>
        <v/>
      </c>
      <c r="AM24" s="1127" t="str">
        <f>IF(AM23="","",VLOOKUP(AM23,'標準様式１シフト記号表（勤務時間帯）'!$C$7:$K$36,9,FALSE))</f>
        <v/>
      </c>
      <c r="AN24" s="1103" t="str">
        <f>IF(AN23="","",VLOOKUP(AN23,'標準様式１シフト記号表（勤務時間帯）'!$C$7:$K$36,9,FALSE))</f>
        <v/>
      </c>
      <c r="AO24" s="1116" t="str">
        <f>IF(AO23="","",VLOOKUP(AO23,'標準様式１シフト記号表（勤務時間帯）'!$C$7:$K$36,9,FALSE))</f>
        <v/>
      </c>
      <c r="AP24" s="1116" t="str">
        <f>IF(AP23="","",VLOOKUP(AP23,'標準様式１シフト記号表（勤務時間帯）'!$C$7:$K$36,9,FALSE))</f>
        <v/>
      </c>
      <c r="AQ24" s="1116" t="str">
        <f>IF(AQ23="","",VLOOKUP(AQ23,'標準様式１シフト記号表（勤務時間帯）'!$C$7:$K$36,9,FALSE))</f>
        <v/>
      </c>
      <c r="AR24" s="1116" t="str">
        <f>IF(AR23="","",VLOOKUP(AR23,'標準様式１シフト記号表（勤務時間帯）'!$C$7:$K$36,9,FALSE))</f>
        <v/>
      </c>
      <c r="AS24" s="1116" t="str">
        <f>IF(AS23="","",VLOOKUP(AS23,'標準様式１シフト記号表（勤務時間帯）'!$C$7:$K$36,9,FALSE))</f>
        <v/>
      </c>
      <c r="AT24" s="1127" t="str">
        <f>IF(AT23="","",VLOOKUP(AT23,'標準様式１シフト記号表（勤務時間帯）'!$C$7:$K$36,9,FALSE))</f>
        <v/>
      </c>
      <c r="AU24" s="1103" t="str">
        <f>IF(AU23="","",VLOOKUP(AU23,'標準様式１シフト記号表（勤務時間帯）'!$C$7:$K$36,9,FALSE))</f>
        <v/>
      </c>
      <c r="AV24" s="1116" t="str">
        <f>IF(AV23="","",VLOOKUP(AV23,'標準様式１シフト記号表（勤務時間帯）'!$C$7:$K$36,9,FALSE))</f>
        <v/>
      </c>
      <c r="AW24" s="1116" t="str">
        <f>IF(AW23="","",VLOOKUP(AW23,'標準様式１シフト記号表（勤務時間帯）'!$C$7:$K$36,9,FALSE))</f>
        <v/>
      </c>
      <c r="AX24" s="1162">
        <f>IF($BB$4="４週",SUM(S24:AT24),IF($BB$4="暦月",SUM(S24:AW24),""))</f>
        <v>0</v>
      </c>
      <c r="AY24" s="1175"/>
      <c r="AZ24" s="1186">
        <f>IF($BB$4="４週",AX24/4,IF($BB$4="暦月",'標準様式１（100名）'!AX24/('標準様式１（100名）'!$BB$9/7),""))</f>
        <v>0</v>
      </c>
      <c r="BA24" s="1195"/>
      <c r="BB24" s="1206"/>
      <c r="BC24" s="1221"/>
      <c r="BD24" s="1221"/>
      <c r="BE24" s="1221"/>
      <c r="BF24" s="1235"/>
    </row>
    <row r="25" spans="2:59" ht="20.25" customHeight="1">
      <c r="B25" s="939"/>
      <c r="C25" s="956"/>
      <c r="D25" s="976"/>
      <c r="E25" s="986"/>
      <c r="F25" s="994">
        <f>C23</f>
        <v>0</v>
      </c>
      <c r="G25" s="1006"/>
      <c r="H25" s="1018"/>
      <c r="I25" s="1026"/>
      <c r="J25" s="1026"/>
      <c r="K25" s="1031"/>
      <c r="L25" s="1040"/>
      <c r="M25" s="1049"/>
      <c r="N25" s="1049"/>
      <c r="O25" s="1061"/>
      <c r="P25" s="1070" t="s">
        <v>316</v>
      </c>
      <c r="Q25" s="1079"/>
      <c r="R25" s="1087"/>
      <c r="S25" s="1104" t="str">
        <f>IF(S23="","",VLOOKUP(S23,'標準様式１シフト記号表（勤務時間帯）'!$C$7:$U$36,19,FALSE))</f>
        <v/>
      </c>
      <c r="T25" s="1117" t="str">
        <f>IF(T23="","",VLOOKUP(T23,'標準様式１シフト記号表（勤務時間帯）'!$C$7:$U$36,19,FALSE))</f>
        <v/>
      </c>
      <c r="U25" s="1117" t="str">
        <f>IF(U23="","",VLOOKUP(U23,'標準様式１シフト記号表（勤務時間帯）'!$C$7:$U$36,19,FALSE))</f>
        <v/>
      </c>
      <c r="V25" s="1117" t="str">
        <f>IF(V23="","",VLOOKUP(V23,'標準様式１シフト記号表（勤務時間帯）'!$C$7:$U$36,19,FALSE))</f>
        <v/>
      </c>
      <c r="W25" s="1117" t="str">
        <f>IF(W23="","",VLOOKUP(W23,'標準様式１シフト記号表（勤務時間帯）'!$C$7:$U$36,19,FALSE))</f>
        <v/>
      </c>
      <c r="X25" s="1117" t="str">
        <f>IF(X23="","",VLOOKUP(X23,'標準様式１シフト記号表（勤務時間帯）'!$C$7:$U$36,19,FALSE))</f>
        <v/>
      </c>
      <c r="Y25" s="1128" t="str">
        <f>IF(Y23="","",VLOOKUP(Y23,'標準様式１シフト記号表（勤務時間帯）'!$C$7:$U$36,19,FALSE))</f>
        <v/>
      </c>
      <c r="Z25" s="1104" t="str">
        <f>IF(Z23="","",VLOOKUP(Z23,'標準様式１シフト記号表（勤務時間帯）'!$C$7:$U$36,19,FALSE))</f>
        <v/>
      </c>
      <c r="AA25" s="1117" t="str">
        <f>IF(AA23="","",VLOOKUP(AA23,'標準様式１シフト記号表（勤務時間帯）'!$C$7:$U$36,19,FALSE))</f>
        <v/>
      </c>
      <c r="AB25" s="1117" t="str">
        <f>IF(AB23="","",VLOOKUP(AB23,'標準様式１シフト記号表（勤務時間帯）'!$C$7:$U$36,19,FALSE))</f>
        <v/>
      </c>
      <c r="AC25" s="1117" t="str">
        <f>IF(AC23="","",VLOOKUP(AC23,'標準様式１シフト記号表（勤務時間帯）'!$C$7:$U$36,19,FALSE))</f>
        <v/>
      </c>
      <c r="AD25" s="1117" t="str">
        <f>IF(AD23="","",VLOOKUP(AD23,'標準様式１シフト記号表（勤務時間帯）'!$C$7:$U$36,19,FALSE))</f>
        <v/>
      </c>
      <c r="AE25" s="1117" t="str">
        <f>IF(AE23="","",VLOOKUP(AE23,'標準様式１シフト記号表（勤務時間帯）'!$C$7:$U$36,19,FALSE))</f>
        <v/>
      </c>
      <c r="AF25" s="1128" t="str">
        <f>IF(AF23="","",VLOOKUP(AF23,'標準様式１シフト記号表（勤務時間帯）'!$C$7:$U$36,19,FALSE))</f>
        <v/>
      </c>
      <c r="AG25" s="1104" t="str">
        <f>IF(AG23="","",VLOOKUP(AG23,'標準様式１シフト記号表（勤務時間帯）'!$C$7:$U$36,19,FALSE))</f>
        <v/>
      </c>
      <c r="AH25" s="1117" t="str">
        <f>IF(AH23="","",VLOOKUP(AH23,'標準様式１シフト記号表（勤務時間帯）'!$C$7:$U$36,19,FALSE))</f>
        <v/>
      </c>
      <c r="AI25" s="1117" t="str">
        <f>IF(AI23="","",VLOOKUP(AI23,'標準様式１シフト記号表（勤務時間帯）'!$C$7:$U$36,19,FALSE))</f>
        <v/>
      </c>
      <c r="AJ25" s="1117" t="str">
        <f>IF(AJ23="","",VLOOKUP(AJ23,'標準様式１シフト記号表（勤務時間帯）'!$C$7:$U$36,19,FALSE))</f>
        <v/>
      </c>
      <c r="AK25" s="1117" t="str">
        <f>IF(AK23="","",VLOOKUP(AK23,'標準様式１シフト記号表（勤務時間帯）'!$C$7:$U$36,19,FALSE))</f>
        <v/>
      </c>
      <c r="AL25" s="1117" t="str">
        <f>IF(AL23="","",VLOOKUP(AL23,'標準様式１シフト記号表（勤務時間帯）'!$C$7:$U$36,19,FALSE))</f>
        <v/>
      </c>
      <c r="AM25" s="1128" t="str">
        <f>IF(AM23="","",VLOOKUP(AM23,'標準様式１シフト記号表（勤務時間帯）'!$C$7:$U$36,19,FALSE))</f>
        <v/>
      </c>
      <c r="AN25" s="1104" t="str">
        <f>IF(AN23="","",VLOOKUP(AN23,'標準様式１シフト記号表（勤務時間帯）'!$C$7:$U$36,19,FALSE))</f>
        <v/>
      </c>
      <c r="AO25" s="1117" t="str">
        <f>IF(AO23="","",VLOOKUP(AO23,'標準様式１シフト記号表（勤務時間帯）'!$C$7:$U$36,19,FALSE))</f>
        <v/>
      </c>
      <c r="AP25" s="1117" t="str">
        <f>IF(AP23="","",VLOOKUP(AP23,'標準様式１シフト記号表（勤務時間帯）'!$C$7:$U$36,19,FALSE))</f>
        <v/>
      </c>
      <c r="AQ25" s="1117" t="str">
        <f>IF(AQ23="","",VLOOKUP(AQ23,'標準様式１シフト記号表（勤務時間帯）'!$C$7:$U$36,19,FALSE))</f>
        <v/>
      </c>
      <c r="AR25" s="1117" t="str">
        <f>IF(AR23="","",VLOOKUP(AR23,'標準様式１シフト記号表（勤務時間帯）'!$C$7:$U$36,19,FALSE))</f>
        <v/>
      </c>
      <c r="AS25" s="1117" t="str">
        <f>IF(AS23="","",VLOOKUP(AS23,'標準様式１シフト記号表（勤務時間帯）'!$C$7:$U$36,19,FALSE))</f>
        <v/>
      </c>
      <c r="AT25" s="1128" t="str">
        <f>IF(AT23="","",VLOOKUP(AT23,'標準様式１シフト記号表（勤務時間帯）'!$C$7:$U$36,19,FALSE))</f>
        <v/>
      </c>
      <c r="AU25" s="1104" t="str">
        <f>IF(AU23="","",VLOOKUP(AU23,'標準様式１シフト記号表（勤務時間帯）'!$C$7:$U$36,19,FALSE))</f>
        <v/>
      </c>
      <c r="AV25" s="1117" t="str">
        <f>IF(AV23="","",VLOOKUP(AV23,'標準様式１シフト記号表（勤務時間帯）'!$C$7:$U$36,19,FALSE))</f>
        <v/>
      </c>
      <c r="AW25" s="1117" t="str">
        <f>IF(AW23="","",VLOOKUP(AW23,'標準様式１シフト記号表（勤務時間帯）'!$C$7:$U$36,19,FALSE))</f>
        <v/>
      </c>
      <c r="AX25" s="1163">
        <f>IF($BB$4="４週",SUM(S25:AT25),IF($BB$4="暦月",SUM(S25:AW25),""))</f>
        <v>0</v>
      </c>
      <c r="AY25" s="1176"/>
      <c r="AZ25" s="1187">
        <f>IF($BB$4="４週",AX25/4,IF($BB$4="暦月",'標準様式１（100名）'!AX25/('標準様式１（100名）'!$BB$9/7),""))</f>
        <v>0</v>
      </c>
      <c r="BA25" s="1196"/>
      <c r="BB25" s="1207"/>
      <c r="BC25" s="1222"/>
      <c r="BD25" s="1222"/>
      <c r="BE25" s="1222"/>
      <c r="BF25" s="1236"/>
    </row>
    <row r="26" spans="2:59" ht="20.25" customHeight="1">
      <c r="B26" s="939">
        <f>B23+1</f>
        <v>2</v>
      </c>
      <c r="C26" s="957"/>
      <c r="D26" s="977"/>
      <c r="E26" s="987"/>
      <c r="F26" s="995"/>
      <c r="G26" s="995"/>
      <c r="H26" s="1019"/>
      <c r="I26" s="1026"/>
      <c r="J26" s="1026"/>
      <c r="K26" s="1031"/>
      <c r="L26" s="1041"/>
      <c r="M26" s="1050"/>
      <c r="N26" s="1050"/>
      <c r="O26" s="1062"/>
      <c r="P26" s="1071" t="s">
        <v>589</v>
      </c>
      <c r="Q26" s="1080"/>
      <c r="R26" s="1088"/>
      <c r="S26" s="1252"/>
      <c r="T26" s="1254"/>
      <c r="U26" s="1254"/>
      <c r="V26" s="1254"/>
      <c r="W26" s="1254"/>
      <c r="X26" s="1254"/>
      <c r="Y26" s="1255"/>
      <c r="Z26" s="1252"/>
      <c r="AA26" s="1254"/>
      <c r="AB26" s="1254"/>
      <c r="AC26" s="1254"/>
      <c r="AD26" s="1254"/>
      <c r="AE26" s="1254"/>
      <c r="AF26" s="1255"/>
      <c r="AG26" s="1252"/>
      <c r="AH26" s="1254"/>
      <c r="AI26" s="1254"/>
      <c r="AJ26" s="1254"/>
      <c r="AK26" s="1254"/>
      <c r="AL26" s="1254"/>
      <c r="AM26" s="1255"/>
      <c r="AN26" s="1252"/>
      <c r="AO26" s="1254"/>
      <c r="AP26" s="1254"/>
      <c r="AQ26" s="1254"/>
      <c r="AR26" s="1254"/>
      <c r="AS26" s="1254"/>
      <c r="AT26" s="1255"/>
      <c r="AU26" s="1252"/>
      <c r="AV26" s="1254"/>
      <c r="AW26" s="1254"/>
      <c r="AX26" s="1257"/>
      <c r="AY26" s="1261"/>
      <c r="AZ26" s="1264"/>
      <c r="BA26" s="1267"/>
      <c r="BB26" s="1208"/>
      <c r="BC26" s="1223"/>
      <c r="BD26" s="1223"/>
      <c r="BE26" s="1223"/>
      <c r="BF26" s="1237"/>
    </row>
    <row r="27" spans="2:59" ht="20.25" customHeight="1">
      <c r="B27" s="939"/>
      <c r="C27" s="955"/>
      <c r="D27" s="975"/>
      <c r="E27" s="985"/>
      <c r="F27" s="993"/>
      <c r="G27" s="1006"/>
      <c r="H27" s="1018"/>
      <c r="I27" s="1026"/>
      <c r="J27" s="1026"/>
      <c r="K27" s="1031"/>
      <c r="L27" s="1040"/>
      <c r="M27" s="1049"/>
      <c r="N27" s="1049"/>
      <c r="O27" s="1061"/>
      <c r="P27" s="1069" t="s">
        <v>590</v>
      </c>
      <c r="Q27" s="1078"/>
      <c r="R27" s="1086"/>
      <c r="S27" s="1103" t="str">
        <f>IF(S26="","",VLOOKUP(S26,'標準様式１シフト記号表（勤務時間帯）'!$C$7:$K$36,9,FALSE))</f>
        <v/>
      </c>
      <c r="T27" s="1116" t="str">
        <f>IF(T26="","",VLOOKUP(T26,'標準様式１シフト記号表（勤務時間帯）'!$C$7:$K$36,9,FALSE))</f>
        <v/>
      </c>
      <c r="U27" s="1116" t="str">
        <f>IF(U26="","",VLOOKUP(U26,'標準様式１シフト記号表（勤務時間帯）'!$C$7:$K$36,9,FALSE))</f>
        <v/>
      </c>
      <c r="V27" s="1116" t="str">
        <f>IF(V26="","",VLOOKUP(V26,'標準様式１シフト記号表（勤務時間帯）'!$C$7:$K$36,9,FALSE))</f>
        <v/>
      </c>
      <c r="W27" s="1116" t="str">
        <f>IF(W26="","",VLOOKUP(W26,'標準様式１シフト記号表（勤務時間帯）'!$C$7:$K$36,9,FALSE))</f>
        <v/>
      </c>
      <c r="X27" s="1116" t="str">
        <f>IF(X26="","",VLOOKUP(X26,'標準様式１シフト記号表（勤務時間帯）'!$C$7:$K$36,9,FALSE))</f>
        <v/>
      </c>
      <c r="Y27" s="1127" t="str">
        <f>IF(Y26="","",VLOOKUP(Y26,'標準様式１シフト記号表（勤務時間帯）'!$C$7:$K$36,9,FALSE))</f>
        <v/>
      </c>
      <c r="Z27" s="1103" t="str">
        <f>IF(Z26="","",VLOOKUP(Z26,'標準様式１シフト記号表（勤務時間帯）'!$C$7:$K$36,9,FALSE))</f>
        <v/>
      </c>
      <c r="AA27" s="1116" t="str">
        <f>IF(AA26="","",VLOOKUP(AA26,'標準様式１シフト記号表（勤務時間帯）'!$C$7:$K$36,9,FALSE))</f>
        <v/>
      </c>
      <c r="AB27" s="1116" t="str">
        <f>IF(AB26="","",VLOOKUP(AB26,'標準様式１シフト記号表（勤務時間帯）'!$C$7:$K$36,9,FALSE))</f>
        <v/>
      </c>
      <c r="AC27" s="1116" t="str">
        <f>IF(AC26="","",VLOOKUP(AC26,'標準様式１シフト記号表（勤務時間帯）'!$C$7:$K$36,9,FALSE))</f>
        <v/>
      </c>
      <c r="AD27" s="1116" t="str">
        <f>IF(AD26="","",VLOOKUP(AD26,'標準様式１シフト記号表（勤務時間帯）'!$C$7:$K$36,9,FALSE))</f>
        <v/>
      </c>
      <c r="AE27" s="1116" t="str">
        <f>IF(AE26="","",VLOOKUP(AE26,'標準様式１シフト記号表（勤務時間帯）'!$C$7:$K$36,9,FALSE))</f>
        <v/>
      </c>
      <c r="AF27" s="1127" t="str">
        <f>IF(AF26="","",VLOOKUP(AF26,'標準様式１シフト記号表（勤務時間帯）'!$C$7:$K$36,9,FALSE))</f>
        <v/>
      </c>
      <c r="AG27" s="1103" t="str">
        <f>IF(AG26="","",VLOOKUP(AG26,'標準様式１シフト記号表（勤務時間帯）'!$C$7:$K$36,9,FALSE))</f>
        <v/>
      </c>
      <c r="AH27" s="1116" t="str">
        <f>IF(AH26="","",VLOOKUP(AH26,'標準様式１シフト記号表（勤務時間帯）'!$C$7:$K$36,9,FALSE))</f>
        <v/>
      </c>
      <c r="AI27" s="1116" t="str">
        <f>IF(AI26="","",VLOOKUP(AI26,'標準様式１シフト記号表（勤務時間帯）'!$C$7:$K$36,9,FALSE))</f>
        <v/>
      </c>
      <c r="AJ27" s="1116" t="str">
        <f>IF(AJ26="","",VLOOKUP(AJ26,'標準様式１シフト記号表（勤務時間帯）'!$C$7:$K$36,9,FALSE))</f>
        <v/>
      </c>
      <c r="AK27" s="1116" t="str">
        <f>IF(AK26="","",VLOOKUP(AK26,'標準様式１シフト記号表（勤務時間帯）'!$C$7:$K$36,9,FALSE))</f>
        <v/>
      </c>
      <c r="AL27" s="1116" t="str">
        <f>IF(AL26="","",VLOOKUP(AL26,'標準様式１シフト記号表（勤務時間帯）'!$C$7:$K$36,9,FALSE))</f>
        <v/>
      </c>
      <c r="AM27" s="1127" t="str">
        <f>IF(AM26="","",VLOOKUP(AM26,'標準様式１シフト記号表（勤務時間帯）'!$C$7:$K$36,9,FALSE))</f>
        <v/>
      </c>
      <c r="AN27" s="1103" t="str">
        <f>IF(AN26="","",VLOOKUP(AN26,'標準様式１シフト記号表（勤務時間帯）'!$C$7:$K$36,9,FALSE))</f>
        <v/>
      </c>
      <c r="AO27" s="1116" t="str">
        <f>IF(AO26="","",VLOOKUP(AO26,'標準様式１シフト記号表（勤務時間帯）'!$C$7:$K$36,9,FALSE))</f>
        <v/>
      </c>
      <c r="AP27" s="1116" t="str">
        <f>IF(AP26="","",VLOOKUP(AP26,'標準様式１シフト記号表（勤務時間帯）'!$C$7:$K$36,9,FALSE))</f>
        <v/>
      </c>
      <c r="AQ27" s="1116" t="str">
        <f>IF(AQ26="","",VLOOKUP(AQ26,'標準様式１シフト記号表（勤務時間帯）'!$C$7:$K$36,9,FALSE))</f>
        <v/>
      </c>
      <c r="AR27" s="1116" t="str">
        <f>IF(AR26="","",VLOOKUP(AR26,'標準様式１シフト記号表（勤務時間帯）'!$C$7:$K$36,9,FALSE))</f>
        <v/>
      </c>
      <c r="AS27" s="1116" t="str">
        <f>IF(AS26="","",VLOOKUP(AS26,'標準様式１シフト記号表（勤務時間帯）'!$C$7:$K$36,9,FALSE))</f>
        <v/>
      </c>
      <c r="AT27" s="1127" t="str">
        <f>IF(AT26="","",VLOOKUP(AT26,'標準様式１シフト記号表（勤務時間帯）'!$C$7:$K$36,9,FALSE))</f>
        <v/>
      </c>
      <c r="AU27" s="1103" t="str">
        <f>IF(AU26="","",VLOOKUP(AU26,'標準様式１シフト記号表（勤務時間帯）'!$C$7:$K$36,9,FALSE))</f>
        <v/>
      </c>
      <c r="AV27" s="1116" t="str">
        <f>IF(AV26="","",VLOOKUP(AV26,'標準様式１シフト記号表（勤務時間帯）'!$C$7:$K$36,9,FALSE))</f>
        <v/>
      </c>
      <c r="AW27" s="1116" t="str">
        <f>IF(AW26="","",VLOOKUP(AW26,'標準様式１シフト記号表（勤務時間帯）'!$C$7:$K$36,9,FALSE))</f>
        <v/>
      </c>
      <c r="AX27" s="1162">
        <f>IF($BB$4="４週",SUM(S27:AT27),IF($BB$4="暦月",SUM(S27:AW27),""))</f>
        <v>0</v>
      </c>
      <c r="AY27" s="1175"/>
      <c r="AZ27" s="1186">
        <f>IF($BB$4="４週",AX27/4,IF($BB$4="暦月",'標準様式１（100名）'!AX27/('標準様式１（100名）'!$BB$9/7),""))</f>
        <v>0</v>
      </c>
      <c r="BA27" s="1195"/>
      <c r="BB27" s="1206"/>
      <c r="BC27" s="1221"/>
      <c r="BD27" s="1221"/>
      <c r="BE27" s="1221"/>
      <c r="BF27" s="1235"/>
    </row>
    <row r="28" spans="2:59" ht="20.25" customHeight="1">
      <c r="B28" s="939"/>
      <c r="C28" s="956"/>
      <c r="D28" s="976"/>
      <c r="E28" s="986"/>
      <c r="F28" s="993">
        <f>C26</f>
        <v>0</v>
      </c>
      <c r="G28" s="1007"/>
      <c r="H28" s="1018"/>
      <c r="I28" s="1026"/>
      <c r="J28" s="1026"/>
      <c r="K28" s="1031"/>
      <c r="L28" s="1042"/>
      <c r="M28" s="1051"/>
      <c r="N28" s="1051"/>
      <c r="O28" s="1063"/>
      <c r="P28" s="1070" t="s">
        <v>316</v>
      </c>
      <c r="Q28" s="1079"/>
      <c r="R28" s="1087"/>
      <c r="S28" s="1104" t="str">
        <f>IF(S26="","",VLOOKUP(S26,'標準様式１シフト記号表（勤務時間帯）'!$C$7:$U$36,19,FALSE))</f>
        <v/>
      </c>
      <c r="T28" s="1117" t="str">
        <f>IF(T26="","",VLOOKUP(T26,'標準様式１シフト記号表（勤務時間帯）'!$C$7:$U$36,19,FALSE))</f>
        <v/>
      </c>
      <c r="U28" s="1117" t="str">
        <f>IF(U26="","",VLOOKUP(U26,'標準様式１シフト記号表（勤務時間帯）'!$C$7:$U$36,19,FALSE))</f>
        <v/>
      </c>
      <c r="V28" s="1117" t="str">
        <f>IF(V26="","",VLOOKUP(V26,'標準様式１シフト記号表（勤務時間帯）'!$C$7:$U$36,19,FALSE))</f>
        <v/>
      </c>
      <c r="W28" s="1117" t="str">
        <f>IF(W26="","",VLOOKUP(W26,'標準様式１シフト記号表（勤務時間帯）'!$C$7:$U$36,19,FALSE))</f>
        <v/>
      </c>
      <c r="X28" s="1117" t="str">
        <f>IF(X26="","",VLOOKUP(X26,'標準様式１シフト記号表（勤務時間帯）'!$C$7:$U$36,19,FALSE))</f>
        <v/>
      </c>
      <c r="Y28" s="1128" t="str">
        <f>IF(Y26="","",VLOOKUP(Y26,'標準様式１シフト記号表（勤務時間帯）'!$C$7:$U$36,19,FALSE))</f>
        <v/>
      </c>
      <c r="Z28" s="1104" t="str">
        <f>IF(Z26="","",VLOOKUP(Z26,'標準様式１シフト記号表（勤務時間帯）'!$C$7:$U$36,19,FALSE))</f>
        <v/>
      </c>
      <c r="AA28" s="1117" t="str">
        <f>IF(AA26="","",VLOOKUP(AA26,'標準様式１シフト記号表（勤務時間帯）'!$C$7:$U$36,19,FALSE))</f>
        <v/>
      </c>
      <c r="AB28" s="1117" t="str">
        <f>IF(AB26="","",VLOOKUP(AB26,'標準様式１シフト記号表（勤務時間帯）'!$C$7:$U$36,19,FALSE))</f>
        <v/>
      </c>
      <c r="AC28" s="1117" t="str">
        <f>IF(AC26="","",VLOOKUP(AC26,'標準様式１シフト記号表（勤務時間帯）'!$C$7:$U$36,19,FALSE))</f>
        <v/>
      </c>
      <c r="AD28" s="1117" t="str">
        <f>IF(AD26="","",VLOOKUP(AD26,'標準様式１シフト記号表（勤務時間帯）'!$C$7:$U$36,19,FALSE))</f>
        <v/>
      </c>
      <c r="AE28" s="1117" t="str">
        <f>IF(AE26="","",VLOOKUP(AE26,'標準様式１シフト記号表（勤務時間帯）'!$C$7:$U$36,19,FALSE))</f>
        <v/>
      </c>
      <c r="AF28" s="1128" t="str">
        <f>IF(AF26="","",VLOOKUP(AF26,'標準様式１シフト記号表（勤務時間帯）'!$C$7:$U$36,19,FALSE))</f>
        <v/>
      </c>
      <c r="AG28" s="1104" t="str">
        <f>IF(AG26="","",VLOOKUP(AG26,'標準様式１シフト記号表（勤務時間帯）'!$C$7:$U$36,19,FALSE))</f>
        <v/>
      </c>
      <c r="AH28" s="1117" t="str">
        <f>IF(AH26="","",VLOOKUP(AH26,'標準様式１シフト記号表（勤務時間帯）'!$C$7:$U$36,19,FALSE))</f>
        <v/>
      </c>
      <c r="AI28" s="1117" t="str">
        <f>IF(AI26="","",VLOOKUP(AI26,'標準様式１シフト記号表（勤務時間帯）'!$C$7:$U$36,19,FALSE))</f>
        <v/>
      </c>
      <c r="AJ28" s="1117" t="str">
        <f>IF(AJ26="","",VLOOKUP(AJ26,'標準様式１シフト記号表（勤務時間帯）'!$C$7:$U$36,19,FALSE))</f>
        <v/>
      </c>
      <c r="AK28" s="1117" t="str">
        <f>IF(AK26="","",VLOOKUP(AK26,'標準様式１シフト記号表（勤務時間帯）'!$C$7:$U$36,19,FALSE))</f>
        <v/>
      </c>
      <c r="AL28" s="1117" t="str">
        <f>IF(AL26="","",VLOOKUP(AL26,'標準様式１シフト記号表（勤務時間帯）'!$C$7:$U$36,19,FALSE))</f>
        <v/>
      </c>
      <c r="AM28" s="1128" t="str">
        <f>IF(AM26="","",VLOOKUP(AM26,'標準様式１シフト記号表（勤務時間帯）'!$C$7:$U$36,19,FALSE))</f>
        <v/>
      </c>
      <c r="AN28" s="1104" t="str">
        <f>IF(AN26="","",VLOOKUP(AN26,'標準様式１シフト記号表（勤務時間帯）'!$C$7:$U$36,19,FALSE))</f>
        <v/>
      </c>
      <c r="AO28" s="1117" t="str">
        <f>IF(AO26="","",VLOOKUP(AO26,'標準様式１シフト記号表（勤務時間帯）'!$C$7:$U$36,19,FALSE))</f>
        <v/>
      </c>
      <c r="AP28" s="1117" t="str">
        <f>IF(AP26="","",VLOOKUP(AP26,'標準様式１シフト記号表（勤務時間帯）'!$C$7:$U$36,19,FALSE))</f>
        <v/>
      </c>
      <c r="AQ28" s="1117" t="str">
        <f>IF(AQ26="","",VLOOKUP(AQ26,'標準様式１シフト記号表（勤務時間帯）'!$C$7:$U$36,19,FALSE))</f>
        <v/>
      </c>
      <c r="AR28" s="1117" t="str">
        <f>IF(AR26="","",VLOOKUP(AR26,'標準様式１シフト記号表（勤務時間帯）'!$C$7:$U$36,19,FALSE))</f>
        <v/>
      </c>
      <c r="AS28" s="1117" t="str">
        <f>IF(AS26="","",VLOOKUP(AS26,'標準様式１シフト記号表（勤務時間帯）'!$C$7:$U$36,19,FALSE))</f>
        <v/>
      </c>
      <c r="AT28" s="1128" t="str">
        <f>IF(AT26="","",VLOOKUP(AT26,'標準様式１シフト記号表（勤務時間帯）'!$C$7:$U$36,19,FALSE))</f>
        <v/>
      </c>
      <c r="AU28" s="1104" t="str">
        <f>IF(AU26="","",VLOOKUP(AU26,'標準様式１シフト記号表（勤務時間帯）'!$C$7:$U$36,19,FALSE))</f>
        <v/>
      </c>
      <c r="AV28" s="1117" t="str">
        <f>IF(AV26="","",VLOOKUP(AV26,'標準様式１シフト記号表（勤務時間帯）'!$C$7:$U$36,19,FALSE))</f>
        <v/>
      </c>
      <c r="AW28" s="1117" t="str">
        <f>IF(AW26="","",VLOOKUP(AW26,'標準様式１シフト記号表（勤務時間帯）'!$C$7:$U$36,19,FALSE))</f>
        <v/>
      </c>
      <c r="AX28" s="1163">
        <f>IF($BB$4="４週",SUM(S28:AT28),IF($BB$4="暦月",SUM(S28:AW28),""))</f>
        <v>0</v>
      </c>
      <c r="AY28" s="1176"/>
      <c r="AZ28" s="1187">
        <f>IF($BB$4="４週",AX28/4,IF($BB$4="暦月",'標準様式１（100名）'!AX28/('標準様式１（100名）'!$BB$9/7),""))</f>
        <v>0</v>
      </c>
      <c r="BA28" s="1196"/>
      <c r="BB28" s="1207"/>
      <c r="BC28" s="1222"/>
      <c r="BD28" s="1222"/>
      <c r="BE28" s="1222"/>
      <c r="BF28" s="1236"/>
    </row>
    <row r="29" spans="2:59" ht="20.25" customHeight="1">
      <c r="B29" s="939">
        <f>B26+1</f>
        <v>3</v>
      </c>
      <c r="C29" s="958"/>
      <c r="D29" s="978"/>
      <c r="E29" s="988"/>
      <c r="F29" s="995"/>
      <c r="G29" s="995"/>
      <c r="H29" s="1019"/>
      <c r="I29" s="1026"/>
      <c r="J29" s="1026"/>
      <c r="K29" s="1031"/>
      <c r="L29" s="1041"/>
      <c r="M29" s="1050"/>
      <c r="N29" s="1050"/>
      <c r="O29" s="1062"/>
      <c r="P29" s="1071" t="s">
        <v>589</v>
      </c>
      <c r="Q29" s="1080"/>
      <c r="R29" s="1088"/>
      <c r="S29" s="1252"/>
      <c r="T29" s="1254"/>
      <c r="U29" s="1254"/>
      <c r="V29" s="1254"/>
      <c r="W29" s="1254"/>
      <c r="X29" s="1254"/>
      <c r="Y29" s="1255"/>
      <c r="Z29" s="1252"/>
      <c r="AA29" s="1254"/>
      <c r="AB29" s="1254"/>
      <c r="AC29" s="1254"/>
      <c r="AD29" s="1254"/>
      <c r="AE29" s="1254"/>
      <c r="AF29" s="1255"/>
      <c r="AG29" s="1252"/>
      <c r="AH29" s="1254"/>
      <c r="AI29" s="1254"/>
      <c r="AJ29" s="1254"/>
      <c r="AK29" s="1254"/>
      <c r="AL29" s="1254"/>
      <c r="AM29" s="1255"/>
      <c r="AN29" s="1252"/>
      <c r="AO29" s="1254"/>
      <c r="AP29" s="1254"/>
      <c r="AQ29" s="1254"/>
      <c r="AR29" s="1254"/>
      <c r="AS29" s="1254"/>
      <c r="AT29" s="1255"/>
      <c r="AU29" s="1252"/>
      <c r="AV29" s="1254"/>
      <c r="AW29" s="1254"/>
      <c r="AX29" s="1257"/>
      <c r="AY29" s="1261"/>
      <c r="AZ29" s="1264"/>
      <c r="BA29" s="1267"/>
      <c r="BB29" s="1208"/>
      <c r="BC29" s="1223"/>
      <c r="BD29" s="1223"/>
      <c r="BE29" s="1223"/>
      <c r="BF29" s="1237"/>
    </row>
    <row r="30" spans="2:59" ht="20.25" customHeight="1">
      <c r="B30" s="939"/>
      <c r="C30" s="959"/>
      <c r="D30" s="979"/>
      <c r="E30" s="989"/>
      <c r="F30" s="993"/>
      <c r="G30" s="1006"/>
      <c r="H30" s="1018"/>
      <c r="I30" s="1026"/>
      <c r="J30" s="1026"/>
      <c r="K30" s="1031"/>
      <c r="L30" s="1040"/>
      <c r="M30" s="1049"/>
      <c r="N30" s="1049"/>
      <c r="O30" s="1061"/>
      <c r="P30" s="1069" t="s">
        <v>590</v>
      </c>
      <c r="Q30" s="1078"/>
      <c r="R30" s="1086"/>
      <c r="S30" s="1103" t="str">
        <f>IF(S29="","",VLOOKUP(S29,'標準様式１シフト記号表（勤務時間帯）'!$C$7:$K$36,9,FALSE))</f>
        <v/>
      </c>
      <c r="T30" s="1116" t="str">
        <f>IF(T29="","",VLOOKUP(T29,'標準様式１シフト記号表（勤務時間帯）'!$C$7:$K$36,9,FALSE))</f>
        <v/>
      </c>
      <c r="U30" s="1116" t="str">
        <f>IF(U29="","",VLOOKUP(U29,'標準様式１シフト記号表（勤務時間帯）'!$C$7:$K$36,9,FALSE))</f>
        <v/>
      </c>
      <c r="V30" s="1116" t="str">
        <f>IF(V29="","",VLOOKUP(V29,'標準様式１シフト記号表（勤務時間帯）'!$C$7:$K$36,9,FALSE))</f>
        <v/>
      </c>
      <c r="W30" s="1116" t="str">
        <f>IF(W29="","",VLOOKUP(W29,'標準様式１シフト記号表（勤務時間帯）'!$C$7:$K$36,9,FALSE))</f>
        <v/>
      </c>
      <c r="X30" s="1116" t="str">
        <f>IF(X29="","",VLOOKUP(X29,'標準様式１シフト記号表（勤務時間帯）'!$C$7:$K$36,9,FALSE))</f>
        <v/>
      </c>
      <c r="Y30" s="1127" t="str">
        <f>IF(Y29="","",VLOOKUP(Y29,'標準様式１シフト記号表（勤務時間帯）'!$C$7:$K$36,9,FALSE))</f>
        <v/>
      </c>
      <c r="Z30" s="1103" t="str">
        <f>IF(Z29="","",VLOOKUP(Z29,'標準様式１シフト記号表（勤務時間帯）'!$C$7:$K$36,9,FALSE))</f>
        <v/>
      </c>
      <c r="AA30" s="1116" t="str">
        <f>IF(AA29="","",VLOOKUP(AA29,'標準様式１シフト記号表（勤務時間帯）'!$C$7:$K$36,9,FALSE))</f>
        <v/>
      </c>
      <c r="AB30" s="1116" t="str">
        <f>IF(AB29="","",VLOOKUP(AB29,'標準様式１シフト記号表（勤務時間帯）'!$C$7:$K$36,9,FALSE))</f>
        <v/>
      </c>
      <c r="AC30" s="1116" t="str">
        <f>IF(AC29="","",VLOOKUP(AC29,'標準様式１シフト記号表（勤務時間帯）'!$C$7:$K$36,9,FALSE))</f>
        <v/>
      </c>
      <c r="AD30" s="1116" t="str">
        <f>IF(AD29="","",VLOOKUP(AD29,'標準様式１シフト記号表（勤務時間帯）'!$C$7:$K$36,9,FALSE))</f>
        <v/>
      </c>
      <c r="AE30" s="1116" t="str">
        <f>IF(AE29="","",VLOOKUP(AE29,'標準様式１シフト記号表（勤務時間帯）'!$C$7:$K$36,9,FALSE))</f>
        <v/>
      </c>
      <c r="AF30" s="1127" t="str">
        <f>IF(AF29="","",VLOOKUP(AF29,'標準様式１シフト記号表（勤務時間帯）'!$C$7:$K$36,9,FALSE))</f>
        <v/>
      </c>
      <c r="AG30" s="1103" t="str">
        <f>IF(AG29="","",VLOOKUP(AG29,'標準様式１シフト記号表（勤務時間帯）'!$C$7:$K$36,9,FALSE))</f>
        <v/>
      </c>
      <c r="AH30" s="1116" t="str">
        <f>IF(AH29="","",VLOOKUP(AH29,'標準様式１シフト記号表（勤務時間帯）'!$C$7:$K$36,9,FALSE))</f>
        <v/>
      </c>
      <c r="AI30" s="1116" t="str">
        <f>IF(AI29="","",VLOOKUP(AI29,'標準様式１シフト記号表（勤務時間帯）'!$C$7:$K$36,9,FALSE))</f>
        <v/>
      </c>
      <c r="AJ30" s="1116" t="str">
        <f>IF(AJ29="","",VLOOKUP(AJ29,'標準様式１シフト記号表（勤務時間帯）'!$C$7:$K$36,9,FALSE))</f>
        <v/>
      </c>
      <c r="AK30" s="1116" t="str">
        <f>IF(AK29="","",VLOOKUP(AK29,'標準様式１シフト記号表（勤務時間帯）'!$C$7:$K$36,9,FALSE))</f>
        <v/>
      </c>
      <c r="AL30" s="1116" t="str">
        <f>IF(AL29="","",VLOOKUP(AL29,'標準様式１シフト記号表（勤務時間帯）'!$C$7:$K$36,9,FALSE))</f>
        <v/>
      </c>
      <c r="AM30" s="1127" t="str">
        <f>IF(AM29="","",VLOOKUP(AM29,'標準様式１シフト記号表（勤務時間帯）'!$C$7:$K$36,9,FALSE))</f>
        <v/>
      </c>
      <c r="AN30" s="1103" t="str">
        <f>IF(AN29="","",VLOOKUP(AN29,'標準様式１シフト記号表（勤務時間帯）'!$C$7:$K$36,9,FALSE))</f>
        <v/>
      </c>
      <c r="AO30" s="1116" t="str">
        <f>IF(AO29="","",VLOOKUP(AO29,'標準様式１シフト記号表（勤務時間帯）'!$C$7:$K$36,9,FALSE))</f>
        <v/>
      </c>
      <c r="AP30" s="1116" t="str">
        <f>IF(AP29="","",VLOOKUP(AP29,'標準様式１シフト記号表（勤務時間帯）'!$C$7:$K$36,9,FALSE))</f>
        <v/>
      </c>
      <c r="AQ30" s="1116" t="str">
        <f>IF(AQ29="","",VLOOKUP(AQ29,'標準様式１シフト記号表（勤務時間帯）'!$C$7:$K$36,9,FALSE))</f>
        <v/>
      </c>
      <c r="AR30" s="1116" t="str">
        <f>IF(AR29="","",VLOOKUP(AR29,'標準様式１シフト記号表（勤務時間帯）'!$C$7:$K$36,9,FALSE))</f>
        <v/>
      </c>
      <c r="AS30" s="1116" t="str">
        <f>IF(AS29="","",VLOOKUP(AS29,'標準様式１シフト記号表（勤務時間帯）'!$C$7:$K$36,9,FALSE))</f>
        <v/>
      </c>
      <c r="AT30" s="1127" t="str">
        <f>IF(AT29="","",VLOOKUP(AT29,'標準様式１シフト記号表（勤務時間帯）'!$C$7:$K$36,9,FALSE))</f>
        <v/>
      </c>
      <c r="AU30" s="1103" t="str">
        <f>IF(AU29="","",VLOOKUP(AU29,'標準様式１シフト記号表（勤務時間帯）'!$C$7:$K$36,9,FALSE))</f>
        <v/>
      </c>
      <c r="AV30" s="1116" t="str">
        <f>IF(AV29="","",VLOOKUP(AV29,'標準様式１シフト記号表（勤務時間帯）'!$C$7:$K$36,9,FALSE))</f>
        <v/>
      </c>
      <c r="AW30" s="1116" t="str">
        <f>IF(AW29="","",VLOOKUP(AW29,'標準様式１シフト記号表（勤務時間帯）'!$C$7:$K$36,9,FALSE))</f>
        <v/>
      </c>
      <c r="AX30" s="1162">
        <f>IF($BB$4="４週",SUM(S30:AT30),IF($BB$4="暦月",SUM(S30:AW30),""))</f>
        <v>0</v>
      </c>
      <c r="AY30" s="1175"/>
      <c r="AZ30" s="1186">
        <f>IF($BB$4="４週",AX30/4,IF($BB$4="暦月",'標準様式１（100名）'!AX30/('標準様式１（100名）'!$BB$9/7),""))</f>
        <v>0</v>
      </c>
      <c r="BA30" s="1195"/>
      <c r="BB30" s="1206"/>
      <c r="BC30" s="1221"/>
      <c r="BD30" s="1221"/>
      <c r="BE30" s="1221"/>
      <c r="BF30" s="1235"/>
    </row>
    <row r="31" spans="2:59" ht="20.25" customHeight="1">
      <c r="B31" s="939"/>
      <c r="C31" s="960"/>
      <c r="D31" s="980"/>
      <c r="E31" s="990"/>
      <c r="F31" s="993">
        <f>C29</f>
        <v>0</v>
      </c>
      <c r="G31" s="1007"/>
      <c r="H31" s="1018"/>
      <c r="I31" s="1026"/>
      <c r="J31" s="1026"/>
      <c r="K31" s="1031"/>
      <c r="L31" s="1042"/>
      <c r="M31" s="1051"/>
      <c r="N31" s="1051"/>
      <c r="O31" s="1063"/>
      <c r="P31" s="1070" t="s">
        <v>316</v>
      </c>
      <c r="Q31" s="1079"/>
      <c r="R31" s="1087"/>
      <c r="S31" s="1104" t="str">
        <f>IF(S29="","",VLOOKUP(S29,'標準様式１シフト記号表（勤務時間帯）'!$C$7:$U$36,19,FALSE))</f>
        <v/>
      </c>
      <c r="T31" s="1117" t="str">
        <f>IF(T29="","",VLOOKUP(T29,'標準様式１シフト記号表（勤務時間帯）'!$C$7:$U$36,19,FALSE))</f>
        <v/>
      </c>
      <c r="U31" s="1117" t="str">
        <f>IF(U29="","",VLOOKUP(U29,'標準様式１シフト記号表（勤務時間帯）'!$C$7:$U$36,19,FALSE))</f>
        <v/>
      </c>
      <c r="V31" s="1117" t="str">
        <f>IF(V29="","",VLOOKUP(V29,'標準様式１シフト記号表（勤務時間帯）'!$C$7:$U$36,19,FALSE))</f>
        <v/>
      </c>
      <c r="W31" s="1117" t="str">
        <f>IF(W29="","",VLOOKUP(W29,'標準様式１シフト記号表（勤務時間帯）'!$C$7:$U$36,19,FALSE))</f>
        <v/>
      </c>
      <c r="X31" s="1117" t="str">
        <f>IF(X29="","",VLOOKUP(X29,'標準様式１シフト記号表（勤務時間帯）'!$C$7:$U$36,19,FALSE))</f>
        <v/>
      </c>
      <c r="Y31" s="1128" t="str">
        <f>IF(Y29="","",VLOOKUP(Y29,'標準様式１シフト記号表（勤務時間帯）'!$C$7:$U$36,19,FALSE))</f>
        <v/>
      </c>
      <c r="Z31" s="1104" t="str">
        <f>IF(Z29="","",VLOOKUP(Z29,'標準様式１シフト記号表（勤務時間帯）'!$C$7:$U$36,19,FALSE))</f>
        <v/>
      </c>
      <c r="AA31" s="1117" t="str">
        <f>IF(AA29="","",VLOOKUP(AA29,'標準様式１シフト記号表（勤務時間帯）'!$C$7:$U$36,19,FALSE))</f>
        <v/>
      </c>
      <c r="AB31" s="1117" t="str">
        <f>IF(AB29="","",VLOOKUP(AB29,'標準様式１シフト記号表（勤務時間帯）'!$C$7:$U$36,19,FALSE))</f>
        <v/>
      </c>
      <c r="AC31" s="1117" t="str">
        <f>IF(AC29="","",VLOOKUP(AC29,'標準様式１シフト記号表（勤務時間帯）'!$C$7:$U$36,19,FALSE))</f>
        <v/>
      </c>
      <c r="AD31" s="1117" t="str">
        <f>IF(AD29="","",VLOOKUP(AD29,'標準様式１シフト記号表（勤務時間帯）'!$C$7:$U$36,19,FALSE))</f>
        <v/>
      </c>
      <c r="AE31" s="1117" t="str">
        <f>IF(AE29="","",VLOOKUP(AE29,'標準様式１シフト記号表（勤務時間帯）'!$C$7:$U$36,19,FALSE))</f>
        <v/>
      </c>
      <c r="AF31" s="1128" t="str">
        <f>IF(AF29="","",VLOOKUP(AF29,'標準様式１シフト記号表（勤務時間帯）'!$C$7:$U$36,19,FALSE))</f>
        <v/>
      </c>
      <c r="AG31" s="1104" t="str">
        <f>IF(AG29="","",VLOOKUP(AG29,'標準様式１シフト記号表（勤務時間帯）'!$C$7:$U$36,19,FALSE))</f>
        <v/>
      </c>
      <c r="AH31" s="1117" t="str">
        <f>IF(AH29="","",VLOOKUP(AH29,'標準様式１シフト記号表（勤務時間帯）'!$C$7:$U$36,19,FALSE))</f>
        <v/>
      </c>
      <c r="AI31" s="1117" t="str">
        <f>IF(AI29="","",VLOOKUP(AI29,'標準様式１シフト記号表（勤務時間帯）'!$C$7:$U$36,19,FALSE))</f>
        <v/>
      </c>
      <c r="AJ31" s="1117" t="str">
        <f>IF(AJ29="","",VLOOKUP(AJ29,'標準様式１シフト記号表（勤務時間帯）'!$C$7:$U$36,19,FALSE))</f>
        <v/>
      </c>
      <c r="AK31" s="1117" t="str">
        <f>IF(AK29="","",VLOOKUP(AK29,'標準様式１シフト記号表（勤務時間帯）'!$C$7:$U$36,19,FALSE))</f>
        <v/>
      </c>
      <c r="AL31" s="1117" t="str">
        <f>IF(AL29="","",VLOOKUP(AL29,'標準様式１シフト記号表（勤務時間帯）'!$C$7:$U$36,19,FALSE))</f>
        <v/>
      </c>
      <c r="AM31" s="1128" t="str">
        <f>IF(AM29="","",VLOOKUP(AM29,'標準様式１シフト記号表（勤務時間帯）'!$C$7:$U$36,19,FALSE))</f>
        <v/>
      </c>
      <c r="AN31" s="1104" t="str">
        <f>IF(AN29="","",VLOOKUP(AN29,'標準様式１シフト記号表（勤務時間帯）'!$C$7:$U$36,19,FALSE))</f>
        <v/>
      </c>
      <c r="AO31" s="1117" t="str">
        <f>IF(AO29="","",VLOOKUP(AO29,'標準様式１シフト記号表（勤務時間帯）'!$C$7:$U$36,19,FALSE))</f>
        <v/>
      </c>
      <c r="AP31" s="1117" t="str">
        <f>IF(AP29="","",VLOOKUP(AP29,'標準様式１シフト記号表（勤務時間帯）'!$C$7:$U$36,19,FALSE))</f>
        <v/>
      </c>
      <c r="AQ31" s="1117" t="str">
        <f>IF(AQ29="","",VLOOKUP(AQ29,'標準様式１シフト記号表（勤務時間帯）'!$C$7:$U$36,19,FALSE))</f>
        <v/>
      </c>
      <c r="AR31" s="1117" t="str">
        <f>IF(AR29="","",VLOOKUP(AR29,'標準様式１シフト記号表（勤務時間帯）'!$C$7:$U$36,19,FALSE))</f>
        <v/>
      </c>
      <c r="AS31" s="1117" t="str">
        <f>IF(AS29="","",VLOOKUP(AS29,'標準様式１シフト記号表（勤務時間帯）'!$C$7:$U$36,19,FALSE))</f>
        <v/>
      </c>
      <c r="AT31" s="1128" t="str">
        <f>IF(AT29="","",VLOOKUP(AT29,'標準様式１シフト記号表（勤務時間帯）'!$C$7:$U$36,19,FALSE))</f>
        <v/>
      </c>
      <c r="AU31" s="1104" t="str">
        <f>IF(AU29="","",VLOOKUP(AU29,'標準様式１シフト記号表（勤務時間帯）'!$C$7:$U$36,19,FALSE))</f>
        <v/>
      </c>
      <c r="AV31" s="1117" t="str">
        <f>IF(AV29="","",VLOOKUP(AV29,'標準様式１シフト記号表（勤務時間帯）'!$C$7:$U$36,19,FALSE))</f>
        <v/>
      </c>
      <c r="AW31" s="1117" t="str">
        <f>IF(AW29="","",VLOOKUP(AW29,'標準様式１シフト記号表（勤務時間帯）'!$C$7:$U$36,19,FALSE))</f>
        <v/>
      </c>
      <c r="AX31" s="1163">
        <f>IF($BB$4="４週",SUM(S31:AT31),IF($BB$4="暦月",SUM(S31:AW31),""))</f>
        <v>0</v>
      </c>
      <c r="AY31" s="1176"/>
      <c r="AZ31" s="1187">
        <f>IF($BB$4="４週",AX31/4,IF($BB$4="暦月",'標準様式１（100名）'!AX31/('標準様式１（100名）'!$BB$9/7),""))</f>
        <v>0</v>
      </c>
      <c r="BA31" s="1196"/>
      <c r="BB31" s="1207"/>
      <c r="BC31" s="1222"/>
      <c r="BD31" s="1222"/>
      <c r="BE31" s="1222"/>
      <c r="BF31" s="1236"/>
    </row>
    <row r="32" spans="2:59" ht="20.25" customHeight="1">
      <c r="B32" s="939">
        <f>B29+1</f>
        <v>4</v>
      </c>
      <c r="C32" s="958"/>
      <c r="D32" s="978"/>
      <c r="E32" s="988"/>
      <c r="F32" s="995"/>
      <c r="G32" s="995"/>
      <c r="H32" s="1019"/>
      <c r="I32" s="1026"/>
      <c r="J32" s="1026"/>
      <c r="K32" s="1031"/>
      <c r="L32" s="1041"/>
      <c r="M32" s="1050"/>
      <c r="N32" s="1050"/>
      <c r="O32" s="1062"/>
      <c r="P32" s="1071" t="s">
        <v>589</v>
      </c>
      <c r="Q32" s="1080"/>
      <c r="R32" s="1088"/>
      <c r="S32" s="1252"/>
      <c r="T32" s="1254"/>
      <c r="U32" s="1254"/>
      <c r="V32" s="1254"/>
      <c r="W32" s="1254"/>
      <c r="X32" s="1254"/>
      <c r="Y32" s="1255"/>
      <c r="Z32" s="1252"/>
      <c r="AA32" s="1254"/>
      <c r="AB32" s="1254"/>
      <c r="AC32" s="1254"/>
      <c r="AD32" s="1254"/>
      <c r="AE32" s="1254"/>
      <c r="AF32" s="1255"/>
      <c r="AG32" s="1252"/>
      <c r="AH32" s="1254"/>
      <c r="AI32" s="1254"/>
      <c r="AJ32" s="1254"/>
      <c r="AK32" s="1254"/>
      <c r="AL32" s="1254"/>
      <c r="AM32" s="1255"/>
      <c r="AN32" s="1252"/>
      <c r="AO32" s="1254"/>
      <c r="AP32" s="1254"/>
      <c r="AQ32" s="1254"/>
      <c r="AR32" s="1254"/>
      <c r="AS32" s="1254"/>
      <c r="AT32" s="1255"/>
      <c r="AU32" s="1252"/>
      <c r="AV32" s="1254"/>
      <c r="AW32" s="1254"/>
      <c r="AX32" s="1257"/>
      <c r="AY32" s="1261"/>
      <c r="AZ32" s="1264"/>
      <c r="BA32" s="1267"/>
      <c r="BB32" s="1208"/>
      <c r="BC32" s="1223"/>
      <c r="BD32" s="1223"/>
      <c r="BE32" s="1223"/>
      <c r="BF32" s="1237"/>
    </row>
    <row r="33" spans="2:58" ht="20.25" customHeight="1">
      <c r="B33" s="939"/>
      <c r="C33" s="959"/>
      <c r="D33" s="979"/>
      <c r="E33" s="989"/>
      <c r="F33" s="993"/>
      <c r="G33" s="1006"/>
      <c r="H33" s="1018"/>
      <c r="I33" s="1026"/>
      <c r="J33" s="1026"/>
      <c r="K33" s="1031"/>
      <c r="L33" s="1040"/>
      <c r="M33" s="1049"/>
      <c r="N33" s="1049"/>
      <c r="O33" s="1061"/>
      <c r="P33" s="1069" t="s">
        <v>590</v>
      </c>
      <c r="Q33" s="1078"/>
      <c r="R33" s="1086"/>
      <c r="S33" s="1103" t="str">
        <f>IF(S32="","",VLOOKUP(S32,'標準様式１シフト記号表（勤務時間帯）'!$C$7:$K$36,9,FALSE))</f>
        <v/>
      </c>
      <c r="T33" s="1116" t="str">
        <f>IF(T32="","",VLOOKUP(T32,'標準様式１シフト記号表（勤務時間帯）'!$C$7:$K$36,9,FALSE))</f>
        <v/>
      </c>
      <c r="U33" s="1116" t="str">
        <f>IF(U32="","",VLOOKUP(U32,'標準様式１シフト記号表（勤務時間帯）'!$C$7:$K$36,9,FALSE))</f>
        <v/>
      </c>
      <c r="V33" s="1116" t="str">
        <f>IF(V32="","",VLOOKUP(V32,'標準様式１シフト記号表（勤務時間帯）'!$C$7:$K$36,9,FALSE))</f>
        <v/>
      </c>
      <c r="W33" s="1116" t="str">
        <f>IF(W32="","",VLOOKUP(W32,'標準様式１シフト記号表（勤務時間帯）'!$C$7:$K$36,9,FALSE))</f>
        <v/>
      </c>
      <c r="X33" s="1116" t="str">
        <f>IF(X32="","",VLOOKUP(X32,'標準様式１シフト記号表（勤務時間帯）'!$C$7:$K$36,9,FALSE))</f>
        <v/>
      </c>
      <c r="Y33" s="1127" t="str">
        <f>IF(Y32="","",VLOOKUP(Y32,'標準様式１シフト記号表（勤務時間帯）'!$C$7:$K$36,9,FALSE))</f>
        <v/>
      </c>
      <c r="Z33" s="1103" t="str">
        <f>IF(Z32="","",VLOOKUP(Z32,'標準様式１シフト記号表（勤務時間帯）'!$C$7:$K$36,9,FALSE))</f>
        <v/>
      </c>
      <c r="AA33" s="1116" t="str">
        <f>IF(AA32="","",VLOOKUP(AA32,'標準様式１シフト記号表（勤務時間帯）'!$C$7:$K$36,9,FALSE))</f>
        <v/>
      </c>
      <c r="AB33" s="1116" t="str">
        <f>IF(AB32="","",VLOOKUP(AB32,'標準様式１シフト記号表（勤務時間帯）'!$C$7:$K$36,9,FALSE))</f>
        <v/>
      </c>
      <c r="AC33" s="1116" t="str">
        <f>IF(AC32="","",VLOOKUP(AC32,'標準様式１シフト記号表（勤務時間帯）'!$C$7:$K$36,9,FALSE))</f>
        <v/>
      </c>
      <c r="AD33" s="1116" t="str">
        <f>IF(AD32="","",VLOOKUP(AD32,'標準様式１シフト記号表（勤務時間帯）'!$C$7:$K$36,9,FALSE))</f>
        <v/>
      </c>
      <c r="AE33" s="1116" t="str">
        <f>IF(AE32="","",VLOOKUP(AE32,'標準様式１シフト記号表（勤務時間帯）'!$C$7:$K$36,9,FALSE))</f>
        <v/>
      </c>
      <c r="AF33" s="1127" t="str">
        <f>IF(AF32="","",VLOOKUP(AF32,'標準様式１シフト記号表（勤務時間帯）'!$C$7:$K$36,9,FALSE))</f>
        <v/>
      </c>
      <c r="AG33" s="1103" t="str">
        <f>IF(AG32="","",VLOOKUP(AG32,'標準様式１シフト記号表（勤務時間帯）'!$C$7:$K$36,9,FALSE))</f>
        <v/>
      </c>
      <c r="AH33" s="1116" t="str">
        <f>IF(AH32="","",VLOOKUP(AH32,'標準様式１シフト記号表（勤務時間帯）'!$C$7:$K$36,9,FALSE))</f>
        <v/>
      </c>
      <c r="AI33" s="1116" t="str">
        <f>IF(AI32="","",VLOOKUP(AI32,'標準様式１シフト記号表（勤務時間帯）'!$C$7:$K$36,9,FALSE))</f>
        <v/>
      </c>
      <c r="AJ33" s="1116" t="str">
        <f>IF(AJ32="","",VLOOKUP(AJ32,'標準様式１シフト記号表（勤務時間帯）'!$C$7:$K$36,9,FALSE))</f>
        <v/>
      </c>
      <c r="AK33" s="1116" t="str">
        <f>IF(AK32="","",VLOOKUP(AK32,'標準様式１シフト記号表（勤務時間帯）'!$C$7:$K$36,9,FALSE))</f>
        <v/>
      </c>
      <c r="AL33" s="1116" t="str">
        <f>IF(AL32="","",VLOOKUP(AL32,'標準様式１シフト記号表（勤務時間帯）'!$C$7:$K$36,9,FALSE))</f>
        <v/>
      </c>
      <c r="AM33" s="1127" t="str">
        <f>IF(AM32="","",VLOOKUP(AM32,'標準様式１シフト記号表（勤務時間帯）'!$C$7:$K$36,9,FALSE))</f>
        <v/>
      </c>
      <c r="AN33" s="1103" t="str">
        <f>IF(AN32="","",VLOOKUP(AN32,'標準様式１シフト記号表（勤務時間帯）'!$C$7:$K$36,9,FALSE))</f>
        <v/>
      </c>
      <c r="AO33" s="1116" t="str">
        <f>IF(AO32="","",VLOOKUP(AO32,'標準様式１シフト記号表（勤務時間帯）'!$C$7:$K$36,9,FALSE))</f>
        <v/>
      </c>
      <c r="AP33" s="1116" t="str">
        <f>IF(AP32="","",VLOOKUP(AP32,'標準様式１シフト記号表（勤務時間帯）'!$C$7:$K$36,9,FALSE))</f>
        <v/>
      </c>
      <c r="AQ33" s="1116" t="str">
        <f>IF(AQ32="","",VLOOKUP(AQ32,'標準様式１シフト記号表（勤務時間帯）'!$C$7:$K$36,9,FALSE))</f>
        <v/>
      </c>
      <c r="AR33" s="1116" t="str">
        <f>IF(AR32="","",VLOOKUP(AR32,'標準様式１シフト記号表（勤務時間帯）'!$C$7:$K$36,9,FALSE))</f>
        <v/>
      </c>
      <c r="AS33" s="1116" t="str">
        <f>IF(AS32="","",VLOOKUP(AS32,'標準様式１シフト記号表（勤務時間帯）'!$C$7:$K$36,9,FALSE))</f>
        <v/>
      </c>
      <c r="AT33" s="1127" t="str">
        <f>IF(AT32="","",VLOOKUP(AT32,'標準様式１シフト記号表（勤務時間帯）'!$C$7:$K$36,9,FALSE))</f>
        <v/>
      </c>
      <c r="AU33" s="1103" t="str">
        <f>IF(AU32="","",VLOOKUP(AU32,'標準様式１シフト記号表（勤務時間帯）'!$C$7:$K$36,9,FALSE))</f>
        <v/>
      </c>
      <c r="AV33" s="1116" t="str">
        <f>IF(AV32="","",VLOOKUP(AV32,'標準様式１シフト記号表（勤務時間帯）'!$C$7:$K$36,9,FALSE))</f>
        <v/>
      </c>
      <c r="AW33" s="1116" t="str">
        <f>IF(AW32="","",VLOOKUP(AW32,'標準様式１シフト記号表（勤務時間帯）'!$C$7:$K$36,9,FALSE))</f>
        <v/>
      </c>
      <c r="AX33" s="1162">
        <f>IF($BB$4="４週",SUM(S33:AT33),IF($BB$4="暦月",SUM(S33:AW33),""))</f>
        <v>0</v>
      </c>
      <c r="AY33" s="1175"/>
      <c r="AZ33" s="1186">
        <f>IF($BB$4="４週",AX33/4,IF($BB$4="暦月",'標準様式１（100名）'!AX33/('標準様式１（100名）'!$BB$9/7),""))</f>
        <v>0</v>
      </c>
      <c r="BA33" s="1195"/>
      <c r="BB33" s="1206"/>
      <c r="BC33" s="1221"/>
      <c r="BD33" s="1221"/>
      <c r="BE33" s="1221"/>
      <c r="BF33" s="1235"/>
    </row>
    <row r="34" spans="2:58" ht="20.25" customHeight="1">
      <c r="B34" s="939"/>
      <c r="C34" s="960"/>
      <c r="D34" s="980"/>
      <c r="E34" s="990"/>
      <c r="F34" s="993">
        <f>C32</f>
        <v>0</v>
      </c>
      <c r="G34" s="1007"/>
      <c r="H34" s="1018"/>
      <c r="I34" s="1026"/>
      <c r="J34" s="1026"/>
      <c r="K34" s="1031"/>
      <c r="L34" s="1042"/>
      <c r="M34" s="1051"/>
      <c r="N34" s="1051"/>
      <c r="O34" s="1063"/>
      <c r="P34" s="1070" t="s">
        <v>316</v>
      </c>
      <c r="Q34" s="1079"/>
      <c r="R34" s="1087"/>
      <c r="S34" s="1104" t="str">
        <f>IF(S32="","",VLOOKUP(S32,'標準様式１シフト記号表（勤務時間帯）'!$C$7:$U$36,19,FALSE))</f>
        <v/>
      </c>
      <c r="T34" s="1117" t="str">
        <f>IF(T32="","",VLOOKUP(T32,'標準様式１シフト記号表（勤務時間帯）'!$C$7:$U$36,19,FALSE))</f>
        <v/>
      </c>
      <c r="U34" s="1117" t="str">
        <f>IF(U32="","",VLOOKUP(U32,'標準様式１シフト記号表（勤務時間帯）'!$C$7:$U$36,19,FALSE))</f>
        <v/>
      </c>
      <c r="V34" s="1117" t="str">
        <f>IF(V32="","",VLOOKUP(V32,'標準様式１シフト記号表（勤務時間帯）'!$C$7:$U$36,19,FALSE))</f>
        <v/>
      </c>
      <c r="W34" s="1117" t="str">
        <f>IF(W32="","",VLOOKUP(W32,'標準様式１シフト記号表（勤務時間帯）'!$C$7:$U$36,19,FALSE))</f>
        <v/>
      </c>
      <c r="X34" s="1117" t="str">
        <f>IF(X32="","",VLOOKUP(X32,'標準様式１シフト記号表（勤務時間帯）'!$C$7:$U$36,19,FALSE))</f>
        <v/>
      </c>
      <c r="Y34" s="1128" t="str">
        <f>IF(Y32="","",VLOOKUP(Y32,'標準様式１シフト記号表（勤務時間帯）'!$C$7:$U$36,19,FALSE))</f>
        <v/>
      </c>
      <c r="Z34" s="1104" t="str">
        <f>IF(Z32="","",VLOOKUP(Z32,'標準様式１シフト記号表（勤務時間帯）'!$C$7:$U$36,19,FALSE))</f>
        <v/>
      </c>
      <c r="AA34" s="1117" t="str">
        <f>IF(AA32="","",VLOOKUP(AA32,'標準様式１シフト記号表（勤務時間帯）'!$C$7:$U$36,19,FALSE))</f>
        <v/>
      </c>
      <c r="AB34" s="1117" t="str">
        <f>IF(AB32="","",VLOOKUP(AB32,'標準様式１シフト記号表（勤務時間帯）'!$C$7:$U$36,19,FALSE))</f>
        <v/>
      </c>
      <c r="AC34" s="1117" t="str">
        <f>IF(AC32="","",VLOOKUP(AC32,'標準様式１シフト記号表（勤務時間帯）'!$C$7:$U$36,19,FALSE))</f>
        <v/>
      </c>
      <c r="AD34" s="1117" t="str">
        <f>IF(AD32="","",VLOOKUP(AD32,'標準様式１シフト記号表（勤務時間帯）'!$C$7:$U$36,19,FALSE))</f>
        <v/>
      </c>
      <c r="AE34" s="1117" t="str">
        <f>IF(AE32="","",VLOOKUP(AE32,'標準様式１シフト記号表（勤務時間帯）'!$C$7:$U$36,19,FALSE))</f>
        <v/>
      </c>
      <c r="AF34" s="1128" t="str">
        <f>IF(AF32="","",VLOOKUP(AF32,'標準様式１シフト記号表（勤務時間帯）'!$C$7:$U$36,19,FALSE))</f>
        <v/>
      </c>
      <c r="AG34" s="1104" t="str">
        <f>IF(AG32="","",VLOOKUP(AG32,'標準様式１シフト記号表（勤務時間帯）'!$C$7:$U$36,19,FALSE))</f>
        <v/>
      </c>
      <c r="AH34" s="1117" t="str">
        <f>IF(AH32="","",VLOOKUP(AH32,'標準様式１シフト記号表（勤務時間帯）'!$C$7:$U$36,19,FALSE))</f>
        <v/>
      </c>
      <c r="AI34" s="1117" t="str">
        <f>IF(AI32="","",VLOOKUP(AI32,'標準様式１シフト記号表（勤務時間帯）'!$C$7:$U$36,19,FALSE))</f>
        <v/>
      </c>
      <c r="AJ34" s="1117" t="str">
        <f>IF(AJ32="","",VLOOKUP(AJ32,'標準様式１シフト記号表（勤務時間帯）'!$C$7:$U$36,19,FALSE))</f>
        <v/>
      </c>
      <c r="AK34" s="1117" t="str">
        <f>IF(AK32="","",VLOOKUP(AK32,'標準様式１シフト記号表（勤務時間帯）'!$C$7:$U$36,19,FALSE))</f>
        <v/>
      </c>
      <c r="AL34" s="1117" t="str">
        <f>IF(AL32="","",VLOOKUP(AL32,'標準様式１シフト記号表（勤務時間帯）'!$C$7:$U$36,19,FALSE))</f>
        <v/>
      </c>
      <c r="AM34" s="1128" t="str">
        <f>IF(AM32="","",VLOOKUP(AM32,'標準様式１シフト記号表（勤務時間帯）'!$C$7:$U$36,19,FALSE))</f>
        <v/>
      </c>
      <c r="AN34" s="1104" t="str">
        <f>IF(AN32="","",VLOOKUP(AN32,'標準様式１シフト記号表（勤務時間帯）'!$C$7:$U$36,19,FALSE))</f>
        <v/>
      </c>
      <c r="AO34" s="1117" t="str">
        <f>IF(AO32="","",VLOOKUP(AO32,'標準様式１シフト記号表（勤務時間帯）'!$C$7:$U$36,19,FALSE))</f>
        <v/>
      </c>
      <c r="AP34" s="1117" t="str">
        <f>IF(AP32="","",VLOOKUP(AP32,'標準様式１シフト記号表（勤務時間帯）'!$C$7:$U$36,19,FALSE))</f>
        <v/>
      </c>
      <c r="AQ34" s="1117" t="str">
        <f>IF(AQ32="","",VLOOKUP(AQ32,'標準様式１シフト記号表（勤務時間帯）'!$C$7:$U$36,19,FALSE))</f>
        <v/>
      </c>
      <c r="AR34" s="1117" t="str">
        <f>IF(AR32="","",VLOOKUP(AR32,'標準様式１シフト記号表（勤務時間帯）'!$C$7:$U$36,19,FALSE))</f>
        <v/>
      </c>
      <c r="AS34" s="1117" t="str">
        <f>IF(AS32="","",VLOOKUP(AS32,'標準様式１シフト記号表（勤務時間帯）'!$C$7:$U$36,19,FALSE))</f>
        <v/>
      </c>
      <c r="AT34" s="1128" t="str">
        <f>IF(AT32="","",VLOOKUP(AT32,'標準様式１シフト記号表（勤務時間帯）'!$C$7:$U$36,19,FALSE))</f>
        <v/>
      </c>
      <c r="AU34" s="1104" t="str">
        <f>IF(AU32="","",VLOOKUP(AU32,'標準様式１シフト記号表（勤務時間帯）'!$C$7:$U$36,19,FALSE))</f>
        <v/>
      </c>
      <c r="AV34" s="1117" t="str">
        <f>IF(AV32="","",VLOOKUP(AV32,'標準様式１シフト記号表（勤務時間帯）'!$C$7:$U$36,19,FALSE))</f>
        <v/>
      </c>
      <c r="AW34" s="1117" t="str">
        <f>IF(AW32="","",VLOOKUP(AW32,'標準様式１シフト記号表（勤務時間帯）'!$C$7:$U$36,19,FALSE))</f>
        <v/>
      </c>
      <c r="AX34" s="1163">
        <f>IF($BB$4="４週",SUM(S34:AT34),IF($BB$4="暦月",SUM(S34:AW34),""))</f>
        <v>0</v>
      </c>
      <c r="AY34" s="1176"/>
      <c r="AZ34" s="1187">
        <f>IF($BB$4="４週",AX34/4,IF($BB$4="暦月",'標準様式１（100名）'!AX34/('標準様式１（100名）'!$BB$9/7),""))</f>
        <v>0</v>
      </c>
      <c r="BA34" s="1196"/>
      <c r="BB34" s="1207"/>
      <c r="BC34" s="1222"/>
      <c r="BD34" s="1222"/>
      <c r="BE34" s="1222"/>
      <c r="BF34" s="1236"/>
    </row>
    <row r="35" spans="2:58" ht="20.25" customHeight="1">
      <c r="B35" s="939">
        <f>B32+1</f>
        <v>5</v>
      </c>
      <c r="C35" s="958"/>
      <c r="D35" s="978"/>
      <c r="E35" s="988"/>
      <c r="F35" s="995"/>
      <c r="G35" s="995"/>
      <c r="H35" s="1019"/>
      <c r="I35" s="1026"/>
      <c r="J35" s="1026"/>
      <c r="K35" s="1031"/>
      <c r="L35" s="1041"/>
      <c r="M35" s="1050"/>
      <c r="N35" s="1050"/>
      <c r="O35" s="1062"/>
      <c r="P35" s="1071" t="s">
        <v>589</v>
      </c>
      <c r="Q35" s="1080"/>
      <c r="R35" s="1088"/>
      <c r="S35" s="1252"/>
      <c r="T35" s="1254"/>
      <c r="U35" s="1254"/>
      <c r="V35" s="1254"/>
      <c r="W35" s="1254"/>
      <c r="X35" s="1254"/>
      <c r="Y35" s="1255"/>
      <c r="Z35" s="1252"/>
      <c r="AA35" s="1254"/>
      <c r="AB35" s="1254"/>
      <c r="AC35" s="1254"/>
      <c r="AD35" s="1254"/>
      <c r="AE35" s="1254"/>
      <c r="AF35" s="1255"/>
      <c r="AG35" s="1252"/>
      <c r="AH35" s="1254"/>
      <c r="AI35" s="1254"/>
      <c r="AJ35" s="1254"/>
      <c r="AK35" s="1254"/>
      <c r="AL35" s="1254"/>
      <c r="AM35" s="1255"/>
      <c r="AN35" s="1252"/>
      <c r="AO35" s="1254"/>
      <c r="AP35" s="1254"/>
      <c r="AQ35" s="1254"/>
      <c r="AR35" s="1254"/>
      <c r="AS35" s="1254"/>
      <c r="AT35" s="1255"/>
      <c r="AU35" s="1252"/>
      <c r="AV35" s="1254"/>
      <c r="AW35" s="1254"/>
      <c r="AX35" s="1257"/>
      <c r="AY35" s="1261"/>
      <c r="AZ35" s="1264"/>
      <c r="BA35" s="1267"/>
      <c r="BB35" s="1208"/>
      <c r="BC35" s="1223"/>
      <c r="BD35" s="1223"/>
      <c r="BE35" s="1223"/>
      <c r="BF35" s="1237"/>
    </row>
    <row r="36" spans="2:58" ht="20.25" customHeight="1">
      <c r="B36" s="939"/>
      <c r="C36" s="959"/>
      <c r="D36" s="979"/>
      <c r="E36" s="989"/>
      <c r="F36" s="993"/>
      <c r="G36" s="1006"/>
      <c r="H36" s="1018"/>
      <c r="I36" s="1026"/>
      <c r="J36" s="1026"/>
      <c r="K36" s="1031"/>
      <c r="L36" s="1040"/>
      <c r="M36" s="1049"/>
      <c r="N36" s="1049"/>
      <c r="O36" s="1061"/>
      <c r="P36" s="1069" t="s">
        <v>590</v>
      </c>
      <c r="Q36" s="1078"/>
      <c r="R36" s="1086"/>
      <c r="S36" s="1103" t="str">
        <f>IF(S35="","",VLOOKUP(S35,'標準様式１シフト記号表（勤務時間帯）'!$C$7:$K$36,9,FALSE))</f>
        <v/>
      </c>
      <c r="T36" s="1116" t="str">
        <f>IF(T35="","",VLOOKUP(T35,'標準様式１シフト記号表（勤務時間帯）'!$C$7:$K$36,9,FALSE))</f>
        <v/>
      </c>
      <c r="U36" s="1116" t="str">
        <f>IF(U35="","",VLOOKUP(U35,'標準様式１シフト記号表（勤務時間帯）'!$C$7:$K$36,9,FALSE))</f>
        <v/>
      </c>
      <c r="V36" s="1116" t="str">
        <f>IF(V35="","",VLOOKUP(V35,'標準様式１シフト記号表（勤務時間帯）'!$C$7:$K$36,9,FALSE))</f>
        <v/>
      </c>
      <c r="W36" s="1116" t="str">
        <f>IF(W35="","",VLOOKUP(W35,'標準様式１シフト記号表（勤務時間帯）'!$C$7:$K$36,9,FALSE))</f>
        <v/>
      </c>
      <c r="X36" s="1116" t="str">
        <f>IF(X35="","",VLOOKUP(X35,'標準様式１シフト記号表（勤務時間帯）'!$C$7:$K$36,9,FALSE))</f>
        <v/>
      </c>
      <c r="Y36" s="1127" t="str">
        <f>IF(Y35="","",VLOOKUP(Y35,'標準様式１シフト記号表（勤務時間帯）'!$C$7:$K$36,9,FALSE))</f>
        <v/>
      </c>
      <c r="Z36" s="1103" t="str">
        <f>IF(Z35="","",VLOOKUP(Z35,'標準様式１シフト記号表（勤務時間帯）'!$C$7:$K$36,9,FALSE))</f>
        <v/>
      </c>
      <c r="AA36" s="1116" t="str">
        <f>IF(AA35="","",VLOOKUP(AA35,'標準様式１シフト記号表（勤務時間帯）'!$C$7:$K$36,9,FALSE))</f>
        <v/>
      </c>
      <c r="AB36" s="1116" t="str">
        <f>IF(AB35="","",VLOOKUP(AB35,'標準様式１シフト記号表（勤務時間帯）'!$C$7:$K$36,9,FALSE))</f>
        <v/>
      </c>
      <c r="AC36" s="1116" t="str">
        <f>IF(AC35="","",VLOOKUP(AC35,'標準様式１シフト記号表（勤務時間帯）'!$C$7:$K$36,9,FALSE))</f>
        <v/>
      </c>
      <c r="AD36" s="1116" t="str">
        <f>IF(AD35="","",VLOOKUP(AD35,'標準様式１シフト記号表（勤務時間帯）'!$C$7:$K$36,9,FALSE))</f>
        <v/>
      </c>
      <c r="AE36" s="1116" t="str">
        <f>IF(AE35="","",VLOOKUP(AE35,'標準様式１シフト記号表（勤務時間帯）'!$C$7:$K$36,9,FALSE))</f>
        <v/>
      </c>
      <c r="AF36" s="1127" t="str">
        <f>IF(AF35="","",VLOOKUP(AF35,'標準様式１シフト記号表（勤務時間帯）'!$C$7:$K$36,9,FALSE))</f>
        <v/>
      </c>
      <c r="AG36" s="1103" t="str">
        <f>IF(AG35="","",VLOOKUP(AG35,'標準様式１シフト記号表（勤務時間帯）'!$C$7:$K$36,9,FALSE))</f>
        <v/>
      </c>
      <c r="AH36" s="1116" t="str">
        <f>IF(AH35="","",VLOOKUP(AH35,'標準様式１シフト記号表（勤務時間帯）'!$C$7:$K$36,9,FALSE))</f>
        <v/>
      </c>
      <c r="AI36" s="1116" t="str">
        <f>IF(AI35="","",VLOOKUP(AI35,'標準様式１シフト記号表（勤務時間帯）'!$C$7:$K$36,9,FALSE))</f>
        <v/>
      </c>
      <c r="AJ36" s="1116" t="str">
        <f>IF(AJ35="","",VLOOKUP(AJ35,'標準様式１シフト記号表（勤務時間帯）'!$C$7:$K$36,9,FALSE))</f>
        <v/>
      </c>
      <c r="AK36" s="1116" t="str">
        <f>IF(AK35="","",VLOOKUP(AK35,'標準様式１シフト記号表（勤務時間帯）'!$C$7:$K$36,9,FALSE))</f>
        <v/>
      </c>
      <c r="AL36" s="1116" t="str">
        <f>IF(AL35="","",VLOOKUP(AL35,'標準様式１シフト記号表（勤務時間帯）'!$C$7:$K$36,9,FALSE))</f>
        <v/>
      </c>
      <c r="AM36" s="1127" t="str">
        <f>IF(AM35="","",VLOOKUP(AM35,'標準様式１シフト記号表（勤務時間帯）'!$C$7:$K$36,9,FALSE))</f>
        <v/>
      </c>
      <c r="AN36" s="1103" t="str">
        <f>IF(AN35="","",VLOOKUP(AN35,'標準様式１シフト記号表（勤務時間帯）'!$C$7:$K$36,9,FALSE))</f>
        <v/>
      </c>
      <c r="AO36" s="1116" t="str">
        <f>IF(AO35="","",VLOOKUP(AO35,'標準様式１シフト記号表（勤務時間帯）'!$C$7:$K$36,9,FALSE))</f>
        <v/>
      </c>
      <c r="AP36" s="1116" t="str">
        <f>IF(AP35="","",VLOOKUP(AP35,'標準様式１シフト記号表（勤務時間帯）'!$C$7:$K$36,9,FALSE))</f>
        <v/>
      </c>
      <c r="AQ36" s="1116" t="str">
        <f>IF(AQ35="","",VLOOKUP(AQ35,'標準様式１シフト記号表（勤務時間帯）'!$C$7:$K$36,9,FALSE))</f>
        <v/>
      </c>
      <c r="AR36" s="1116" t="str">
        <f>IF(AR35="","",VLOOKUP(AR35,'標準様式１シフト記号表（勤務時間帯）'!$C$7:$K$36,9,FALSE))</f>
        <v/>
      </c>
      <c r="AS36" s="1116" t="str">
        <f>IF(AS35="","",VLOOKUP(AS35,'標準様式１シフト記号表（勤務時間帯）'!$C$7:$K$36,9,FALSE))</f>
        <v/>
      </c>
      <c r="AT36" s="1127" t="str">
        <f>IF(AT35="","",VLOOKUP(AT35,'標準様式１シフト記号表（勤務時間帯）'!$C$7:$K$36,9,FALSE))</f>
        <v/>
      </c>
      <c r="AU36" s="1103" t="str">
        <f>IF(AU35="","",VLOOKUP(AU35,'標準様式１シフト記号表（勤務時間帯）'!$C$7:$K$36,9,FALSE))</f>
        <v/>
      </c>
      <c r="AV36" s="1116" t="str">
        <f>IF(AV35="","",VLOOKUP(AV35,'標準様式１シフト記号表（勤務時間帯）'!$C$7:$K$36,9,FALSE))</f>
        <v/>
      </c>
      <c r="AW36" s="1116" t="str">
        <f>IF(AW35="","",VLOOKUP(AW35,'標準様式１シフト記号表（勤務時間帯）'!$C$7:$K$36,9,FALSE))</f>
        <v/>
      </c>
      <c r="AX36" s="1162">
        <f>IF($BB$4="４週",SUM(S36:AT36),IF($BB$4="暦月",SUM(S36:AW36),""))</f>
        <v>0</v>
      </c>
      <c r="AY36" s="1175"/>
      <c r="AZ36" s="1186">
        <f>IF($BB$4="４週",AX36/4,IF($BB$4="暦月",'標準様式１（100名）'!AX36/('標準様式１（100名）'!$BB$9/7),""))</f>
        <v>0</v>
      </c>
      <c r="BA36" s="1195"/>
      <c r="BB36" s="1206"/>
      <c r="BC36" s="1221"/>
      <c r="BD36" s="1221"/>
      <c r="BE36" s="1221"/>
      <c r="BF36" s="1235"/>
    </row>
    <row r="37" spans="2:58" ht="20.25" customHeight="1">
      <c r="B37" s="939"/>
      <c r="C37" s="960"/>
      <c r="D37" s="980"/>
      <c r="E37" s="990"/>
      <c r="F37" s="993">
        <f>C35</f>
        <v>0</v>
      </c>
      <c r="G37" s="1007"/>
      <c r="H37" s="1018"/>
      <c r="I37" s="1026"/>
      <c r="J37" s="1026"/>
      <c r="K37" s="1031"/>
      <c r="L37" s="1042"/>
      <c r="M37" s="1051"/>
      <c r="N37" s="1051"/>
      <c r="O37" s="1063"/>
      <c r="P37" s="1070" t="s">
        <v>316</v>
      </c>
      <c r="Q37" s="1079"/>
      <c r="R37" s="1087"/>
      <c r="S37" s="1104" t="str">
        <f>IF(S35="","",VLOOKUP(S35,'標準様式１シフト記号表（勤務時間帯）'!$C$7:$U$36,19,FALSE))</f>
        <v/>
      </c>
      <c r="T37" s="1117" t="str">
        <f>IF(T35="","",VLOOKUP(T35,'標準様式１シフト記号表（勤務時間帯）'!$C$7:$U$36,19,FALSE))</f>
        <v/>
      </c>
      <c r="U37" s="1117" t="str">
        <f>IF(U35="","",VLOOKUP(U35,'標準様式１シフト記号表（勤務時間帯）'!$C$7:$U$36,19,FALSE))</f>
        <v/>
      </c>
      <c r="V37" s="1117" t="str">
        <f>IF(V35="","",VLOOKUP(V35,'標準様式１シフト記号表（勤務時間帯）'!$C$7:$U$36,19,FALSE))</f>
        <v/>
      </c>
      <c r="W37" s="1117" t="str">
        <f>IF(W35="","",VLOOKUP(W35,'標準様式１シフト記号表（勤務時間帯）'!$C$7:$U$36,19,FALSE))</f>
        <v/>
      </c>
      <c r="X37" s="1117" t="str">
        <f>IF(X35="","",VLOOKUP(X35,'標準様式１シフト記号表（勤務時間帯）'!$C$7:$U$36,19,FALSE))</f>
        <v/>
      </c>
      <c r="Y37" s="1128" t="str">
        <f>IF(Y35="","",VLOOKUP(Y35,'標準様式１シフト記号表（勤務時間帯）'!$C$7:$U$36,19,FALSE))</f>
        <v/>
      </c>
      <c r="Z37" s="1104" t="str">
        <f>IF(Z35="","",VLOOKUP(Z35,'標準様式１シフト記号表（勤務時間帯）'!$C$7:$U$36,19,FALSE))</f>
        <v/>
      </c>
      <c r="AA37" s="1117" t="str">
        <f>IF(AA35="","",VLOOKUP(AA35,'標準様式１シフト記号表（勤務時間帯）'!$C$7:$U$36,19,FALSE))</f>
        <v/>
      </c>
      <c r="AB37" s="1117" t="str">
        <f>IF(AB35="","",VLOOKUP(AB35,'標準様式１シフト記号表（勤務時間帯）'!$C$7:$U$36,19,FALSE))</f>
        <v/>
      </c>
      <c r="AC37" s="1117" t="str">
        <f>IF(AC35="","",VLOOKUP(AC35,'標準様式１シフト記号表（勤務時間帯）'!$C$7:$U$36,19,FALSE))</f>
        <v/>
      </c>
      <c r="AD37" s="1117" t="str">
        <f>IF(AD35="","",VLOOKUP(AD35,'標準様式１シフト記号表（勤務時間帯）'!$C$7:$U$36,19,FALSE))</f>
        <v/>
      </c>
      <c r="AE37" s="1117" t="str">
        <f>IF(AE35="","",VLOOKUP(AE35,'標準様式１シフト記号表（勤務時間帯）'!$C$7:$U$36,19,FALSE))</f>
        <v/>
      </c>
      <c r="AF37" s="1128" t="str">
        <f>IF(AF35="","",VLOOKUP(AF35,'標準様式１シフト記号表（勤務時間帯）'!$C$7:$U$36,19,FALSE))</f>
        <v/>
      </c>
      <c r="AG37" s="1104" t="str">
        <f>IF(AG35="","",VLOOKUP(AG35,'標準様式１シフト記号表（勤務時間帯）'!$C$7:$U$36,19,FALSE))</f>
        <v/>
      </c>
      <c r="AH37" s="1117" t="str">
        <f>IF(AH35="","",VLOOKUP(AH35,'標準様式１シフト記号表（勤務時間帯）'!$C$7:$U$36,19,FALSE))</f>
        <v/>
      </c>
      <c r="AI37" s="1117" t="str">
        <f>IF(AI35="","",VLOOKUP(AI35,'標準様式１シフト記号表（勤務時間帯）'!$C$7:$U$36,19,FALSE))</f>
        <v/>
      </c>
      <c r="AJ37" s="1117" t="str">
        <f>IF(AJ35="","",VLOOKUP(AJ35,'標準様式１シフト記号表（勤務時間帯）'!$C$7:$U$36,19,FALSE))</f>
        <v/>
      </c>
      <c r="AK37" s="1117" t="str">
        <f>IF(AK35="","",VLOOKUP(AK35,'標準様式１シフト記号表（勤務時間帯）'!$C$7:$U$36,19,FALSE))</f>
        <v/>
      </c>
      <c r="AL37" s="1117" t="str">
        <f>IF(AL35="","",VLOOKUP(AL35,'標準様式１シフト記号表（勤務時間帯）'!$C$7:$U$36,19,FALSE))</f>
        <v/>
      </c>
      <c r="AM37" s="1128" t="str">
        <f>IF(AM35="","",VLOOKUP(AM35,'標準様式１シフト記号表（勤務時間帯）'!$C$7:$U$36,19,FALSE))</f>
        <v/>
      </c>
      <c r="AN37" s="1104" t="str">
        <f>IF(AN35="","",VLOOKUP(AN35,'標準様式１シフト記号表（勤務時間帯）'!$C$7:$U$36,19,FALSE))</f>
        <v/>
      </c>
      <c r="AO37" s="1117" t="str">
        <f>IF(AO35="","",VLOOKUP(AO35,'標準様式１シフト記号表（勤務時間帯）'!$C$7:$U$36,19,FALSE))</f>
        <v/>
      </c>
      <c r="AP37" s="1117" t="str">
        <f>IF(AP35="","",VLOOKUP(AP35,'標準様式１シフト記号表（勤務時間帯）'!$C$7:$U$36,19,FALSE))</f>
        <v/>
      </c>
      <c r="AQ37" s="1117" t="str">
        <f>IF(AQ35="","",VLOOKUP(AQ35,'標準様式１シフト記号表（勤務時間帯）'!$C$7:$U$36,19,FALSE))</f>
        <v/>
      </c>
      <c r="AR37" s="1117" t="str">
        <f>IF(AR35="","",VLOOKUP(AR35,'標準様式１シフト記号表（勤務時間帯）'!$C$7:$U$36,19,FALSE))</f>
        <v/>
      </c>
      <c r="AS37" s="1117" t="str">
        <f>IF(AS35="","",VLOOKUP(AS35,'標準様式１シフト記号表（勤務時間帯）'!$C$7:$U$36,19,FALSE))</f>
        <v/>
      </c>
      <c r="AT37" s="1128" t="str">
        <f>IF(AT35="","",VLOOKUP(AT35,'標準様式１シフト記号表（勤務時間帯）'!$C$7:$U$36,19,FALSE))</f>
        <v/>
      </c>
      <c r="AU37" s="1104" t="str">
        <f>IF(AU35="","",VLOOKUP(AU35,'標準様式１シフト記号表（勤務時間帯）'!$C$7:$U$36,19,FALSE))</f>
        <v/>
      </c>
      <c r="AV37" s="1117" t="str">
        <f>IF(AV35="","",VLOOKUP(AV35,'標準様式１シフト記号表（勤務時間帯）'!$C$7:$U$36,19,FALSE))</f>
        <v/>
      </c>
      <c r="AW37" s="1117" t="str">
        <f>IF(AW35="","",VLOOKUP(AW35,'標準様式１シフト記号表（勤務時間帯）'!$C$7:$U$36,19,FALSE))</f>
        <v/>
      </c>
      <c r="AX37" s="1163">
        <f>IF($BB$4="４週",SUM(S37:AT37),IF($BB$4="暦月",SUM(S37:AW37),""))</f>
        <v>0</v>
      </c>
      <c r="AY37" s="1176"/>
      <c r="AZ37" s="1187">
        <f>IF($BB$4="４週",AX37/4,IF($BB$4="暦月",'標準様式１（100名）'!AX37/('標準様式１（100名）'!$BB$9/7),""))</f>
        <v>0</v>
      </c>
      <c r="BA37" s="1196"/>
      <c r="BB37" s="1207"/>
      <c r="BC37" s="1222"/>
      <c r="BD37" s="1222"/>
      <c r="BE37" s="1222"/>
      <c r="BF37" s="1236"/>
    </row>
    <row r="38" spans="2:58" ht="20.25" customHeight="1">
      <c r="B38" s="939">
        <f>B35+1</f>
        <v>6</v>
      </c>
      <c r="C38" s="958"/>
      <c r="D38" s="978"/>
      <c r="E38" s="988"/>
      <c r="F38" s="995"/>
      <c r="G38" s="995"/>
      <c r="H38" s="1019"/>
      <c r="I38" s="1026"/>
      <c r="J38" s="1026"/>
      <c r="K38" s="1031"/>
      <c r="L38" s="1041"/>
      <c r="M38" s="1050"/>
      <c r="N38" s="1050"/>
      <c r="O38" s="1062"/>
      <c r="P38" s="1071" t="s">
        <v>589</v>
      </c>
      <c r="Q38" s="1080"/>
      <c r="R38" s="1088"/>
      <c r="S38" s="1252"/>
      <c r="T38" s="1254"/>
      <c r="U38" s="1254"/>
      <c r="V38" s="1254"/>
      <c r="W38" s="1254"/>
      <c r="X38" s="1254"/>
      <c r="Y38" s="1255"/>
      <c r="Z38" s="1252"/>
      <c r="AA38" s="1254"/>
      <c r="AB38" s="1254"/>
      <c r="AC38" s="1254"/>
      <c r="AD38" s="1254"/>
      <c r="AE38" s="1254"/>
      <c r="AF38" s="1255"/>
      <c r="AG38" s="1252"/>
      <c r="AH38" s="1254"/>
      <c r="AI38" s="1254"/>
      <c r="AJ38" s="1254"/>
      <c r="AK38" s="1254"/>
      <c r="AL38" s="1254"/>
      <c r="AM38" s="1255"/>
      <c r="AN38" s="1252"/>
      <c r="AO38" s="1254"/>
      <c r="AP38" s="1254"/>
      <c r="AQ38" s="1254"/>
      <c r="AR38" s="1254"/>
      <c r="AS38" s="1254"/>
      <c r="AT38" s="1255"/>
      <c r="AU38" s="1252"/>
      <c r="AV38" s="1254"/>
      <c r="AW38" s="1254"/>
      <c r="AX38" s="1257"/>
      <c r="AY38" s="1261"/>
      <c r="AZ38" s="1264"/>
      <c r="BA38" s="1267"/>
      <c r="BB38" s="1208"/>
      <c r="BC38" s="1223"/>
      <c r="BD38" s="1223"/>
      <c r="BE38" s="1223"/>
      <c r="BF38" s="1237"/>
    </row>
    <row r="39" spans="2:58" ht="20.25" customHeight="1">
      <c r="B39" s="939"/>
      <c r="C39" s="959"/>
      <c r="D39" s="979"/>
      <c r="E39" s="989"/>
      <c r="F39" s="993"/>
      <c r="G39" s="1006"/>
      <c r="H39" s="1018"/>
      <c r="I39" s="1026"/>
      <c r="J39" s="1026"/>
      <c r="K39" s="1031"/>
      <c r="L39" s="1040"/>
      <c r="M39" s="1049"/>
      <c r="N39" s="1049"/>
      <c r="O39" s="1061"/>
      <c r="P39" s="1069" t="s">
        <v>590</v>
      </c>
      <c r="Q39" s="1078"/>
      <c r="R39" s="1086"/>
      <c r="S39" s="1103" t="str">
        <f>IF(S38="","",VLOOKUP(S38,'標準様式１シフト記号表（勤務時間帯）'!$C$7:$K$36,9,FALSE))</f>
        <v/>
      </c>
      <c r="T39" s="1116" t="str">
        <f>IF(T38="","",VLOOKUP(T38,'標準様式１シフト記号表（勤務時間帯）'!$C$7:$K$36,9,FALSE))</f>
        <v/>
      </c>
      <c r="U39" s="1116" t="str">
        <f>IF(U38="","",VLOOKUP(U38,'標準様式１シフト記号表（勤務時間帯）'!$C$7:$K$36,9,FALSE))</f>
        <v/>
      </c>
      <c r="V39" s="1116" t="str">
        <f>IF(V38="","",VLOOKUP(V38,'標準様式１シフト記号表（勤務時間帯）'!$C$7:$K$36,9,FALSE))</f>
        <v/>
      </c>
      <c r="W39" s="1116" t="str">
        <f>IF(W38="","",VLOOKUP(W38,'標準様式１シフト記号表（勤務時間帯）'!$C$7:$K$36,9,FALSE))</f>
        <v/>
      </c>
      <c r="X39" s="1116" t="str">
        <f>IF(X38="","",VLOOKUP(X38,'標準様式１シフト記号表（勤務時間帯）'!$C$7:$K$36,9,FALSE))</f>
        <v/>
      </c>
      <c r="Y39" s="1127" t="str">
        <f>IF(Y38="","",VLOOKUP(Y38,'標準様式１シフト記号表（勤務時間帯）'!$C$7:$K$36,9,FALSE))</f>
        <v/>
      </c>
      <c r="Z39" s="1103" t="str">
        <f>IF(Z38="","",VLOOKUP(Z38,'標準様式１シフト記号表（勤務時間帯）'!$C$7:$K$36,9,FALSE))</f>
        <v/>
      </c>
      <c r="AA39" s="1116" t="str">
        <f>IF(AA38="","",VLOOKUP(AA38,'標準様式１シフト記号表（勤務時間帯）'!$C$7:$K$36,9,FALSE))</f>
        <v/>
      </c>
      <c r="AB39" s="1116" t="str">
        <f>IF(AB38="","",VLOOKUP(AB38,'標準様式１シフト記号表（勤務時間帯）'!$C$7:$K$36,9,FALSE))</f>
        <v/>
      </c>
      <c r="AC39" s="1116" t="str">
        <f>IF(AC38="","",VLOOKUP(AC38,'標準様式１シフト記号表（勤務時間帯）'!$C$7:$K$36,9,FALSE))</f>
        <v/>
      </c>
      <c r="AD39" s="1116" t="str">
        <f>IF(AD38="","",VLOOKUP(AD38,'標準様式１シフト記号表（勤務時間帯）'!$C$7:$K$36,9,FALSE))</f>
        <v/>
      </c>
      <c r="AE39" s="1116" t="str">
        <f>IF(AE38="","",VLOOKUP(AE38,'標準様式１シフト記号表（勤務時間帯）'!$C$7:$K$36,9,FALSE))</f>
        <v/>
      </c>
      <c r="AF39" s="1127" t="str">
        <f>IF(AF38="","",VLOOKUP(AF38,'標準様式１シフト記号表（勤務時間帯）'!$C$7:$K$36,9,FALSE))</f>
        <v/>
      </c>
      <c r="AG39" s="1103" t="str">
        <f>IF(AG38="","",VLOOKUP(AG38,'標準様式１シフト記号表（勤務時間帯）'!$C$7:$K$36,9,FALSE))</f>
        <v/>
      </c>
      <c r="AH39" s="1116" t="str">
        <f>IF(AH38="","",VLOOKUP(AH38,'標準様式１シフト記号表（勤務時間帯）'!$C$7:$K$36,9,FALSE))</f>
        <v/>
      </c>
      <c r="AI39" s="1116" t="str">
        <f>IF(AI38="","",VLOOKUP(AI38,'標準様式１シフト記号表（勤務時間帯）'!$C$7:$K$36,9,FALSE))</f>
        <v/>
      </c>
      <c r="AJ39" s="1116" t="str">
        <f>IF(AJ38="","",VLOOKUP(AJ38,'標準様式１シフト記号表（勤務時間帯）'!$C$7:$K$36,9,FALSE))</f>
        <v/>
      </c>
      <c r="AK39" s="1116" t="str">
        <f>IF(AK38="","",VLOOKUP(AK38,'標準様式１シフト記号表（勤務時間帯）'!$C$7:$K$36,9,FALSE))</f>
        <v/>
      </c>
      <c r="AL39" s="1116" t="str">
        <f>IF(AL38="","",VLOOKUP(AL38,'標準様式１シフト記号表（勤務時間帯）'!$C$7:$K$36,9,FALSE))</f>
        <v/>
      </c>
      <c r="AM39" s="1127" t="str">
        <f>IF(AM38="","",VLOOKUP(AM38,'標準様式１シフト記号表（勤務時間帯）'!$C$7:$K$36,9,FALSE))</f>
        <v/>
      </c>
      <c r="AN39" s="1103" t="str">
        <f>IF(AN38="","",VLOOKUP(AN38,'標準様式１シフト記号表（勤務時間帯）'!$C$7:$K$36,9,FALSE))</f>
        <v/>
      </c>
      <c r="AO39" s="1116" t="str">
        <f>IF(AO38="","",VLOOKUP(AO38,'標準様式１シフト記号表（勤務時間帯）'!$C$7:$K$36,9,FALSE))</f>
        <v/>
      </c>
      <c r="AP39" s="1116" t="str">
        <f>IF(AP38="","",VLOOKUP(AP38,'標準様式１シフト記号表（勤務時間帯）'!$C$7:$K$36,9,FALSE))</f>
        <v/>
      </c>
      <c r="AQ39" s="1116" t="str">
        <f>IF(AQ38="","",VLOOKUP(AQ38,'標準様式１シフト記号表（勤務時間帯）'!$C$7:$K$36,9,FALSE))</f>
        <v/>
      </c>
      <c r="AR39" s="1116" t="str">
        <f>IF(AR38="","",VLOOKUP(AR38,'標準様式１シフト記号表（勤務時間帯）'!$C$7:$K$36,9,FALSE))</f>
        <v/>
      </c>
      <c r="AS39" s="1116" t="str">
        <f>IF(AS38="","",VLOOKUP(AS38,'標準様式１シフト記号表（勤務時間帯）'!$C$7:$K$36,9,FALSE))</f>
        <v/>
      </c>
      <c r="AT39" s="1127" t="str">
        <f>IF(AT38="","",VLOOKUP(AT38,'標準様式１シフト記号表（勤務時間帯）'!$C$7:$K$36,9,FALSE))</f>
        <v/>
      </c>
      <c r="AU39" s="1103" t="str">
        <f>IF(AU38="","",VLOOKUP(AU38,'標準様式１シフト記号表（勤務時間帯）'!$C$7:$K$36,9,FALSE))</f>
        <v/>
      </c>
      <c r="AV39" s="1116" t="str">
        <f>IF(AV38="","",VLOOKUP(AV38,'標準様式１シフト記号表（勤務時間帯）'!$C$7:$K$36,9,FALSE))</f>
        <v/>
      </c>
      <c r="AW39" s="1116" t="str">
        <f>IF(AW38="","",VLOOKUP(AW38,'標準様式１シフト記号表（勤務時間帯）'!$C$7:$K$36,9,FALSE))</f>
        <v/>
      </c>
      <c r="AX39" s="1162">
        <f>IF($BB$4="４週",SUM(S39:AT39),IF($BB$4="暦月",SUM(S39:AW39),""))</f>
        <v>0</v>
      </c>
      <c r="AY39" s="1175"/>
      <c r="AZ39" s="1186">
        <f>IF($BB$4="４週",AX39/4,IF($BB$4="暦月",'標準様式１（100名）'!AX39/('標準様式１（100名）'!$BB$9/7),""))</f>
        <v>0</v>
      </c>
      <c r="BA39" s="1195"/>
      <c r="BB39" s="1206"/>
      <c r="BC39" s="1221"/>
      <c r="BD39" s="1221"/>
      <c r="BE39" s="1221"/>
      <c r="BF39" s="1235"/>
    </row>
    <row r="40" spans="2:58" ht="20.25" customHeight="1">
      <c r="B40" s="939"/>
      <c r="C40" s="960"/>
      <c r="D40" s="980"/>
      <c r="E40" s="990"/>
      <c r="F40" s="993">
        <f>C38</f>
        <v>0</v>
      </c>
      <c r="G40" s="1007"/>
      <c r="H40" s="1018"/>
      <c r="I40" s="1026"/>
      <c r="J40" s="1026"/>
      <c r="K40" s="1031"/>
      <c r="L40" s="1042"/>
      <c r="M40" s="1051"/>
      <c r="N40" s="1051"/>
      <c r="O40" s="1063"/>
      <c r="P40" s="1070" t="s">
        <v>316</v>
      </c>
      <c r="Q40" s="1079"/>
      <c r="R40" s="1087"/>
      <c r="S40" s="1104" t="str">
        <f>IF(S38="","",VLOOKUP(S38,'標準様式１シフト記号表（勤務時間帯）'!$C$7:$U$36,19,FALSE))</f>
        <v/>
      </c>
      <c r="T40" s="1117" t="str">
        <f>IF(T38="","",VLOOKUP(T38,'標準様式１シフト記号表（勤務時間帯）'!$C$7:$U$36,19,FALSE))</f>
        <v/>
      </c>
      <c r="U40" s="1117" t="str">
        <f>IF(U38="","",VLOOKUP(U38,'標準様式１シフト記号表（勤務時間帯）'!$C$7:$U$36,19,FALSE))</f>
        <v/>
      </c>
      <c r="V40" s="1117" t="str">
        <f>IF(V38="","",VLOOKUP(V38,'標準様式１シフト記号表（勤務時間帯）'!$C$7:$U$36,19,FALSE))</f>
        <v/>
      </c>
      <c r="W40" s="1117" t="str">
        <f>IF(W38="","",VLOOKUP(W38,'標準様式１シフト記号表（勤務時間帯）'!$C$7:$U$36,19,FALSE))</f>
        <v/>
      </c>
      <c r="X40" s="1117" t="str">
        <f>IF(X38="","",VLOOKUP(X38,'標準様式１シフト記号表（勤務時間帯）'!$C$7:$U$36,19,FALSE))</f>
        <v/>
      </c>
      <c r="Y40" s="1128" t="str">
        <f>IF(Y38="","",VLOOKUP(Y38,'標準様式１シフト記号表（勤務時間帯）'!$C$7:$U$36,19,FALSE))</f>
        <v/>
      </c>
      <c r="Z40" s="1104" t="str">
        <f>IF(Z38="","",VLOOKUP(Z38,'標準様式１シフト記号表（勤務時間帯）'!$C$7:$U$36,19,FALSE))</f>
        <v/>
      </c>
      <c r="AA40" s="1117" t="str">
        <f>IF(AA38="","",VLOOKUP(AA38,'標準様式１シフト記号表（勤務時間帯）'!$C$7:$U$36,19,FALSE))</f>
        <v/>
      </c>
      <c r="AB40" s="1117" t="str">
        <f>IF(AB38="","",VLOOKUP(AB38,'標準様式１シフト記号表（勤務時間帯）'!$C$7:$U$36,19,FALSE))</f>
        <v/>
      </c>
      <c r="AC40" s="1117" t="str">
        <f>IF(AC38="","",VLOOKUP(AC38,'標準様式１シフト記号表（勤務時間帯）'!$C$7:$U$36,19,FALSE))</f>
        <v/>
      </c>
      <c r="AD40" s="1117" t="str">
        <f>IF(AD38="","",VLOOKUP(AD38,'標準様式１シフト記号表（勤務時間帯）'!$C$7:$U$36,19,FALSE))</f>
        <v/>
      </c>
      <c r="AE40" s="1117" t="str">
        <f>IF(AE38="","",VLOOKUP(AE38,'標準様式１シフト記号表（勤務時間帯）'!$C$7:$U$36,19,FALSE))</f>
        <v/>
      </c>
      <c r="AF40" s="1128" t="str">
        <f>IF(AF38="","",VLOOKUP(AF38,'標準様式１シフト記号表（勤務時間帯）'!$C$7:$U$36,19,FALSE))</f>
        <v/>
      </c>
      <c r="AG40" s="1104" t="str">
        <f>IF(AG38="","",VLOOKUP(AG38,'標準様式１シフト記号表（勤務時間帯）'!$C$7:$U$36,19,FALSE))</f>
        <v/>
      </c>
      <c r="AH40" s="1117" t="str">
        <f>IF(AH38="","",VLOOKUP(AH38,'標準様式１シフト記号表（勤務時間帯）'!$C$7:$U$36,19,FALSE))</f>
        <v/>
      </c>
      <c r="AI40" s="1117" t="str">
        <f>IF(AI38="","",VLOOKUP(AI38,'標準様式１シフト記号表（勤務時間帯）'!$C$7:$U$36,19,FALSE))</f>
        <v/>
      </c>
      <c r="AJ40" s="1117" t="str">
        <f>IF(AJ38="","",VLOOKUP(AJ38,'標準様式１シフト記号表（勤務時間帯）'!$C$7:$U$36,19,FALSE))</f>
        <v/>
      </c>
      <c r="AK40" s="1117" t="str">
        <f>IF(AK38="","",VLOOKUP(AK38,'標準様式１シフト記号表（勤務時間帯）'!$C$7:$U$36,19,FALSE))</f>
        <v/>
      </c>
      <c r="AL40" s="1117" t="str">
        <f>IF(AL38="","",VLOOKUP(AL38,'標準様式１シフト記号表（勤務時間帯）'!$C$7:$U$36,19,FALSE))</f>
        <v/>
      </c>
      <c r="AM40" s="1128" t="str">
        <f>IF(AM38="","",VLOOKUP(AM38,'標準様式１シフト記号表（勤務時間帯）'!$C$7:$U$36,19,FALSE))</f>
        <v/>
      </c>
      <c r="AN40" s="1104" t="str">
        <f>IF(AN38="","",VLOOKUP(AN38,'標準様式１シフト記号表（勤務時間帯）'!$C$7:$U$36,19,FALSE))</f>
        <v/>
      </c>
      <c r="AO40" s="1117" t="str">
        <f>IF(AO38="","",VLOOKUP(AO38,'標準様式１シフト記号表（勤務時間帯）'!$C$7:$U$36,19,FALSE))</f>
        <v/>
      </c>
      <c r="AP40" s="1117" t="str">
        <f>IF(AP38="","",VLOOKUP(AP38,'標準様式１シフト記号表（勤務時間帯）'!$C$7:$U$36,19,FALSE))</f>
        <v/>
      </c>
      <c r="AQ40" s="1117" t="str">
        <f>IF(AQ38="","",VLOOKUP(AQ38,'標準様式１シフト記号表（勤務時間帯）'!$C$7:$U$36,19,FALSE))</f>
        <v/>
      </c>
      <c r="AR40" s="1117" t="str">
        <f>IF(AR38="","",VLOOKUP(AR38,'標準様式１シフト記号表（勤務時間帯）'!$C$7:$U$36,19,FALSE))</f>
        <v/>
      </c>
      <c r="AS40" s="1117" t="str">
        <f>IF(AS38="","",VLOOKUP(AS38,'標準様式１シフト記号表（勤務時間帯）'!$C$7:$U$36,19,FALSE))</f>
        <v/>
      </c>
      <c r="AT40" s="1128" t="str">
        <f>IF(AT38="","",VLOOKUP(AT38,'標準様式１シフト記号表（勤務時間帯）'!$C$7:$U$36,19,FALSE))</f>
        <v/>
      </c>
      <c r="AU40" s="1104" t="str">
        <f>IF(AU38="","",VLOOKUP(AU38,'標準様式１シフト記号表（勤務時間帯）'!$C$7:$U$36,19,FALSE))</f>
        <v/>
      </c>
      <c r="AV40" s="1117" t="str">
        <f>IF(AV38="","",VLOOKUP(AV38,'標準様式１シフト記号表（勤務時間帯）'!$C$7:$U$36,19,FALSE))</f>
        <v/>
      </c>
      <c r="AW40" s="1117" t="str">
        <f>IF(AW38="","",VLOOKUP(AW38,'標準様式１シフト記号表（勤務時間帯）'!$C$7:$U$36,19,FALSE))</f>
        <v/>
      </c>
      <c r="AX40" s="1163">
        <f>IF($BB$4="４週",SUM(S40:AT40),IF($BB$4="暦月",SUM(S40:AW40),""))</f>
        <v>0</v>
      </c>
      <c r="AY40" s="1176"/>
      <c r="AZ40" s="1187">
        <f>IF($BB$4="４週",AX40/4,IF($BB$4="暦月",'標準様式１（100名）'!AX40/('標準様式１（100名）'!$BB$9/7),""))</f>
        <v>0</v>
      </c>
      <c r="BA40" s="1196"/>
      <c r="BB40" s="1207"/>
      <c r="BC40" s="1222"/>
      <c r="BD40" s="1222"/>
      <c r="BE40" s="1222"/>
      <c r="BF40" s="1236"/>
    </row>
    <row r="41" spans="2:58" ht="20.25" customHeight="1">
      <c r="B41" s="939">
        <f>B38+1</f>
        <v>7</v>
      </c>
      <c r="C41" s="958"/>
      <c r="D41" s="978"/>
      <c r="E41" s="988"/>
      <c r="F41" s="995"/>
      <c r="G41" s="995"/>
      <c r="H41" s="1019"/>
      <c r="I41" s="1026"/>
      <c r="J41" s="1026"/>
      <c r="K41" s="1031"/>
      <c r="L41" s="1041"/>
      <c r="M41" s="1050"/>
      <c r="N41" s="1050"/>
      <c r="O41" s="1062"/>
      <c r="P41" s="1071" t="s">
        <v>589</v>
      </c>
      <c r="Q41" s="1080"/>
      <c r="R41" s="1088"/>
      <c r="S41" s="1252"/>
      <c r="T41" s="1254"/>
      <c r="U41" s="1254"/>
      <c r="V41" s="1254"/>
      <c r="W41" s="1254"/>
      <c r="X41" s="1254"/>
      <c r="Y41" s="1255"/>
      <c r="Z41" s="1252"/>
      <c r="AA41" s="1254"/>
      <c r="AB41" s="1254"/>
      <c r="AC41" s="1254"/>
      <c r="AD41" s="1254"/>
      <c r="AE41" s="1254"/>
      <c r="AF41" s="1255"/>
      <c r="AG41" s="1252"/>
      <c r="AH41" s="1254"/>
      <c r="AI41" s="1254"/>
      <c r="AJ41" s="1254"/>
      <c r="AK41" s="1254"/>
      <c r="AL41" s="1254"/>
      <c r="AM41" s="1255"/>
      <c r="AN41" s="1252"/>
      <c r="AO41" s="1254"/>
      <c r="AP41" s="1254"/>
      <c r="AQ41" s="1254"/>
      <c r="AR41" s="1254"/>
      <c r="AS41" s="1254"/>
      <c r="AT41" s="1255"/>
      <c r="AU41" s="1252"/>
      <c r="AV41" s="1254"/>
      <c r="AW41" s="1254"/>
      <c r="AX41" s="1257"/>
      <c r="AY41" s="1261"/>
      <c r="AZ41" s="1264"/>
      <c r="BA41" s="1267"/>
      <c r="BB41" s="1208"/>
      <c r="BC41" s="1223"/>
      <c r="BD41" s="1223"/>
      <c r="BE41" s="1223"/>
      <c r="BF41" s="1237"/>
    </row>
    <row r="42" spans="2:58" ht="20.25" customHeight="1">
      <c r="B42" s="939"/>
      <c r="C42" s="959"/>
      <c r="D42" s="979"/>
      <c r="E42" s="989"/>
      <c r="F42" s="993"/>
      <c r="G42" s="1006"/>
      <c r="H42" s="1018"/>
      <c r="I42" s="1026"/>
      <c r="J42" s="1026"/>
      <c r="K42" s="1031"/>
      <c r="L42" s="1040"/>
      <c r="M42" s="1049"/>
      <c r="N42" s="1049"/>
      <c r="O42" s="1061"/>
      <c r="P42" s="1069" t="s">
        <v>590</v>
      </c>
      <c r="Q42" s="1078"/>
      <c r="R42" s="1086"/>
      <c r="S42" s="1103" t="str">
        <f>IF(S41="","",VLOOKUP(S41,'標準様式１シフト記号表（勤務時間帯）'!$C$7:$K$36,9,FALSE))</f>
        <v/>
      </c>
      <c r="T42" s="1116" t="str">
        <f>IF(T41="","",VLOOKUP(T41,'標準様式１シフト記号表（勤務時間帯）'!$C$7:$K$36,9,FALSE))</f>
        <v/>
      </c>
      <c r="U42" s="1116" t="str">
        <f>IF(U41="","",VLOOKUP(U41,'標準様式１シフト記号表（勤務時間帯）'!$C$7:$K$36,9,FALSE))</f>
        <v/>
      </c>
      <c r="V42" s="1116" t="str">
        <f>IF(V41="","",VLOOKUP(V41,'標準様式１シフト記号表（勤務時間帯）'!$C$7:$K$36,9,FALSE))</f>
        <v/>
      </c>
      <c r="W42" s="1116" t="str">
        <f>IF(W41="","",VLOOKUP(W41,'標準様式１シフト記号表（勤務時間帯）'!$C$7:$K$36,9,FALSE))</f>
        <v/>
      </c>
      <c r="X42" s="1116" t="str">
        <f>IF(X41="","",VLOOKUP(X41,'標準様式１シフト記号表（勤務時間帯）'!$C$7:$K$36,9,FALSE))</f>
        <v/>
      </c>
      <c r="Y42" s="1127" t="str">
        <f>IF(Y41="","",VLOOKUP(Y41,'標準様式１シフト記号表（勤務時間帯）'!$C$7:$K$36,9,FALSE))</f>
        <v/>
      </c>
      <c r="Z42" s="1103" t="str">
        <f>IF(Z41="","",VLOOKUP(Z41,'標準様式１シフト記号表（勤務時間帯）'!$C$7:$K$36,9,FALSE))</f>
        <v/>
      </c>
      <c r="AA42" s="1116" t="str">
        <f>IF(AA41="","",VLOOKUP(AA41,'標準様式１シフト記号表（勤務時間帯）'!$C$7:$K$36,9,FALSE))</f>
        <v/>
      </c>
      <c r="AB42" s="1116" t="str">
        <f>IF(AB41="","",VLOOKUP(AB41,'標準様式１シフト記号表（勤務時間帯）'!$C$7:$K$36,9,FALSE))</f>
        <v/>
      </c>
      <c r="AC42" s="1116" t="str">
        <f>IF(AC41="","",VLOOKUP(AC41,'標準様式１シフト記号表（勤務時間帯）'!$C$7:$K$36,9,FALSE))</f>
        <v/>
      </c>
      <c r="AD42" s="1116" t="str">
        <f>IF(AD41="","",VLOOKUP(AD41,'標準様式１シフト記号表（勤務時間帯）'!$C$7:$K$36,9,FALSE))</f>
        <v/>
      </c>
      <c r="AE42" s="1116" t="str">
        <f>IF(AE41="","",VLOOKUP(AE41,'標準様式１シフト記号表（勤務時間帯）'!$C$7:$K$36,9,FALSE))</f>
        <v/>
      </c>
      <c r="AF42" s="1127" t="str">
        <f>IF(AF41="","",VLOOKUP(AF41,'標準様式１シフト記号表（勤務時間帯）'!$C$7:$K$36,9,FALSE))</f>
        <v/>
      </c>
      <c r="AG42" s="1103" t="str">
        <f>IF(AG41="","",VLOOKUP(AG41,'標準様式１シフト記号表（勤務時間帯）'!$C$7:$K$36,9,FALSE))</f>
        <v/>
      </c>
      <c r="AH42" s="1116" t="str">
        <f>IF(AH41="","",VLOOKUP(AH41,'標準様式１シフト記号表（勤務時間帯）'!$C$7:$K$36,9,FALSE))</f>
        <v/>
      </c>
      <c r="AI42" s="1116" t="str">
        <f>IF(AI41="","",VLOOKUP(AI41,'標準様式１シフト記号表（勤務時間帯）'!$C$7:$K$36,9,FALSE))</f>
        <v/>
      </c>
      <c r="AJ42" s="1116" t="str">
        <f>IF(AJ41="","",VLOOKUP(AJ41,'標準様式１シフト記号表（勤務時間帯）'!$C$7:$K$36,9,FALSE))</f>
        <v/>
      </c>
      <c r="AK42" s="1116" t="str">
        <f>IF(AK41="","",VLOOKUP(AK41,'標準様式１シフト記号表（勤務時間帯）'!$C$7:$K$36,9,FALSE))</f>
        <v/>
      </c>
      <c r="AL42" s="1116" t="str">
        <f>IF(AL41="","",VLOOKUP(AL41,'標準様式１シフト記号表（勤務時間帯）'!$C$7:$K$36,9,FALSE))</f>
        <v/>
      </c>
      <c r="AM42" s="1127" t="str">
        <f>IF(AM41="","",VLOOKUP(AM41,'標準様式１シフト記号表（勤務時間帯）'!$C$7:$K$36,9,FALSE))</f>
        <v/>
      </c>
      <c r="AN42" s="1103" t="str">
        <f>IF(AN41="","",VLOOKUP(AN41,'標準様式１シフト記号表（勤務時間帯）'!$C$7:$K$36,9,FALSE))</f>
        <v/>
      </c>
      <c r="AO42" s="1116" t="str">
        <f>IF(AO41="","",VLOOKUP(AO41,'標準様式１シフト記号表（勤務時間帯）'!$C$7:$K$36,9,FALSE))</f>
        <v/>
      </c>
      <c r="AP42" s="1116" t="str">
        <f>IF(AP41="","",VLOOKUP(AP41,'標準様式１シフト記号表（勤務時間帯）'!$C$7:$K$36,9,FALSE))</f>
        <v/>
      </c>
      <c r="AQ42" s="1116" t="str">
        <f>IF(AQ41="","",VLOOKUP(AQ41,'標準様式１シフト記号表（勤務時間帯）'!$C$7:$K$36,9,FALSE))</f>
        <v/>
      </c>
      <c r="AR42" s="1116" t="str">
        <f>IF(AR41="","",VLOOKUP(AR41,'標準様式１シフト記号表（勤務時間帯）'!$C$7:$K$36,9,FALSE))</f>
        <v/>
      </c>
      <c r="AS42" s="1116" t="str">
        <f>IF(AS41="","",VLOOKUP(AS41,'標準様式１シフト記号表（勤務時間帯）'!$C$7:$K$36,9,FALSE))</f>
        <v/>
      </c>
      <c r="AT42" s="1127" t="str">
        <f>IF(AT41="","",VLOOKUP(AT41,'標準様式１シフト記号表（勤務時間帯）'!$C$7:$K$36,9,FALSE))</f>
        <v/>
      </c>
      <c r="AU42" s="1103" t="str">
        <f>IF(AU41="","",VLOOKUP(AU41,'標準様式１シフト記号表（勤務時間帯）'!$C$7:$K$36,9,FALSE))</f>
        <v/>
      </c>
      <c r="AV42" s="1116" t="str">
        <f>IF(AV41="","",VLOOKUP(AV41,'標準様式１シフト記号表（勤務時間帯）'!$C$7:$K$36,9,FALSE))</f>
        <v/>
      </c>
      <c r="AW42" s="1116" t="str">
        <f>IF(AW41="","",VLOOKUP(AW41,'標準様式１シフト記号表（勤務時間帯）'!$C$7:$K$36,9,FALSE))</f>
        <v/>
      </c>
      <c r="AX42" s="1162">
        <f>IF($BB$4="４週",SUM(S42:AT42),IF($BB$4="暦月",SUM(S42:AW42),""))</f>
        <v>0</v>
      </c>
      <c r="AY42" s="1175"/>
      <c r="AZ42" s="1186">
        <f>IF($BB$4="４週",AX42/4,IF($BB$4="暦月",'標準様式１（100名）'!AX42/('標準様式１（100名）'!$BB$9/7),""))</f>
        <v>0</v>
      </c>
      <c r="BA42" s="1195"/>
      <c r="BB42" s="1206"/>
      <c r="BC42" s="1221"/>
      <c r="BD42" s="1221"/>
      <c r="BE42" s="1221"/>
      <c r="BF42" s="1235"/>
    </row>
    <row r="43" spans="2:58" ht="20.25" customHeight="1">
      <c r="B43" s="939"/>
      <c r="C43" s="960"/>
      <c r="D43" s="980"/>
      <c r="E43" s="990"/>
      <c r="F43" s="993">
        <f>C41</f>
        <v>0</v>
      </c>
      <c r="G43" s="1007"/>
      <c r="H43" s="1018"/>
      <c r="I43" s="1026"/>
      <c r="J43" s="1026"/>
      <c r="K43" s="1031"/>
      <c r="L43" s="1042"/>
      <c r="M43" s="1051"/>
      <c r="N43" s="1051"/>
      <c r="O43" s="1063"/>
      <c r="P43" s="1070" t="s">
        <v>316</v>
      </c>
      <c r="Q43" s="1079"/>
      <c r="R43" s="1087"/>
      <c r="S43" s="1104" t="str">
        <f>IF(S41="","",VLOOKUP(S41,'標準様式１シフト記号表（勤務時間帯）'!$C$7:$U$36,19,FALSE))</f>
        <v/>
      </c>
      <c r="T43" s="1117" t="str">
        <f>IF(T41="","",VLOOKUP(T41,'標準様式１シフト記号表（勤務時間帯）'!$C$7:$U$36,19,FALSE))</f>
        <v/>
      </c>
      <c r="U43" s="1117" t="str">
        <f>IF(U41="","",VLOOKUP(U41,'標準様式１シフト記号表（勤務時間帯）'!$C$7:$U$36,19,FALSE))</f>
        <v/>
      </c>
      <c r="V43" s="1117" t="str">
        <f>IF(V41="","",VLOOKUP(V41,'標準様式１シフト記号表（勤務時間帯）'!$C$7:$U$36,19,FALSE))</f>
        <v/>
      </c>
      <c r="W43" s="1117" t="str">
        <f>IF(W41="","",VLOOKUP(W41,'標準様式１シフト記号表（勤務時間帯）'!$C$7:$U$36,19,FALSE))</f>
        <v/>
      </c>
      <c r="X43" s="1117" t="str">
        <f>IF(X41="","",VLOOKUP(X41,'標準様式１シフト記号表（勤務時間帯）'!$C$7:$U$36,19,FALSE))</f>
        <v/>
      </c>
      <c r="Y43" s="1128" t="str">
        <f>IF(Y41="","",VLOOKUP(Y41,'標準様式１シフト記号表（勤務時間帯）'!$C$7:$U$36,19,FALSE))</f>
        <v/>
      </c>
      <c r="Z43" s="1104" t="str">
        <f>IF(Z41="","",VLOOKUP(Z41,'標準様式１シフト記号表（勤務時間帯）'!$C$7:$U$36,19,FALSE))</f>
        <v/>
      </c>
      <c r="AA43" s="1117" t="str">
        <f>IF(AA41="","",VLOOKUP(AA41,'標準様式１シフト記号表（勤務時間帯）'!$C$7:$U$36,19,FALSE))</f>
        <v/>
      </c>
      <c r="AB43" s="1117" t="str">
        <f>IF(AB41="","",VLOOKUP(AB41,'標準様式１シフト記号表（勤務時間帯）'!$C$7:$U$36,19,FALSE))</f>
        <v/>
      </c>
      <c r="AC43" s="1117" t="str">
        <f>IF(AC41="","",VLOOKUP(AC41,'標準様式１シフト記号表（勤務時間帯）'!$C$7:$U$36,19,FALSE))</f>
        <v/>
      </c>
      <c r="AD43" s="1117" t="str">
        <f>IF(AD41="","",VLOOKUP(AD41,'標準様式１シフト記号表（勤務時間帯）'!$C$7:$U$36,19,FALSE))</f>
        <v/>
      </c>
      <c r="AE43" s="1117" t="str">
        <f>IF(AE41="","",VLOOKUP(AE41,'標準様式１シフト記号表（勤務時間帯）'!$C$7:$U$36,19,FALSE))</f>
        <v/>
      </c>
      <c r="AF43" s="1128" t="str">
        <f>IF(AF41="","",VLOOKUP(AF41,'標準様式１シフト記号表（勤務時間帯）'!$C$7:$U$36,19,FALSE))</f>
        <v/>
      </c>
      <c r="AG43" s="1104" t="str">
        <f>IF(AG41="","",VLOOKUP(AG41,'標準様式１シフト記号表（勤務時間帯）'!$C$7:$U$36,19,FALSE))</f>
        <v/>
      </c>
      <c r="AH43" s="1117" t="str">
        <f>IF(AH41="","",VLOOKUP(AH41,'標準様式１シフト記号表（勤務時間帯）'!$C$7:$U$36,19,FALSE))</f>
        <v/>
      </c>
      <c r="AI43" s="1117" t="str">
        <f>IF(AI41="","",VLOOKUP(AI41,'標準様式１シフト記号表（勤務時間帯）'!$C$7:$U$36,19,FALSE))</f>
        <v/>
      </c>
      <c r="AJ43" s="1117" t="str">
        <f>IF(AJ41="","",VLOOKUP(AJ41,'標準様式１シフト記号表（勤務時間帯）'!$C$7:$U$36,19,FALSE))</f>
        <v/>
      </c>
      <c r="AK43" s="1117" t="str">
        <f>IF(AK41="","",VLOOKUP(AK41,'標準様式１シフト記号表（勤務時間帯）'!$C$7:$U$36,19,FALSE))</f>
        <v/>
      </c>
      <c r="AL43" s="1117" t="str">
        <f>IF(AL41="","",VLOOKUP(AL41,'標準様式１シフト記号表（勤務時間帯）'!$C$7:$U$36,19,FALSE))</f>
        <v/>
      </c>
      <c r="AM43" s="1128" t="str">
        <f>IF(AM41="","",VLOOKUP(AM41,'標準様式１シフト記号表（勤務時間帯）'!$C$7:$U$36,19,FALSE))</f>
        <v/>
      </c>
      <c r="AN43" s="1104" t="str">
        <f>IF(AN41="","",VLOOKUP(AN41,'標準様式１シフト記号表（勤務時間帯）'!$C$7:$U$36,19,FALSE))</f>
        <v/>
      </c>
      <c r="AO43" s="1117" t="str">
        <f>IF(AO41="","",VLOOKUP(AO41,'標準様式１シフト記号表（勤務時間帯）'!$C$7:$U$36,19,FALSE))</f>
        <v/>
      </c>
      <c r="AP43" s="1117" t="str">
        <f>IF(AP41="","",VLOOKUP(AP41,'標準様式１シフト記号表（勤務時間帯）'!$C$7:$U$36,19,FALSE))</f>
        <v/>
      </c>
      <c r="AQ43" s="1117" t="str">
        <f>IF(AQ41="","",VLOOKUP(AQ41,'標準様式１シフト記号表（勤務時間帯）'!$C$7:$U$36,19,FALSE))</f>
        <v/>
      </c>
      <c r="AR43" s="1117" t="str">
        <f>IF(AR41="","",VLOOKUP(AR41,'標準様式１シフト記号表（勤務時間帯）'!$C$7:$U$36,19,FALSE))</f>
        <v/>
      </c>
      <c r="AS43" s="1117" t="str">
        <f>IF(AS41="","",VLOOKUP(AS41,'標準様式１シフト記号表（勤務時間帯）'!$C$7:$U$36,19,FALSE))</f>
        <v/>
      </c>
      <c r="AT43" s="1128" t="str">
        <f>IF(AT41="","",VLOOKUP(AT41,'標準様式１シフト記号表（勤務時間帯）'!$C$7:$U$36,19,FALSE))</f>
        <v/>
      </c>
      <c r="AU43" s="1104" t="str">
        <f>IF(AU41="","",VLOOKUP(AU41,'標準様式１シフト記号表（勤務時間帯）'!$C$7:$U$36,19,FALSE))</f>
        <v/>
      </c>
      <c r="AV43" s="1117" t="str">
        <f>IF(AV41="","",VLOOKUP(AV41,'標準様式１シフト記号表（勤務時間帯）'!$C$7:$U$36,19,FALSE))</f>
        <v/>
      </c>
      <c r="AW43" s="1117" t="str">
        <f>IF(AW41="","",VLOOKUP(AW41,'標準様式１シフト記号表（勤務時間帯）'!$C$7:$U$36,19,FALSE))</f>
        <v/>
      </c>
      <c r="AX43" s="1163">
        <f>IF($BB$4="４週",SUM(S43:AT43),IF($BB$4="暦月",SUM(S43:AW43),""))</f>
        <v>0</v>
      </c>
      <c r="AY43" s="1176"/>
      <c r="AZ43" s="1187">
        <f>IF($BB$4="４週",AX43/4,IF($BB$4="暦月",'標準様式１（100名）'!AX43/('標準様式１（100名）'!$BB$9/7),""))</f>
        <v>0</v>
      </c>
      <c r="BA43" s="1196"/>
      <c r="BB43" s="1207"/>
      <c r="BC43" s="1222"/>
      <c r="BD43" s="1222"/>
      <c r="BE43" s="1222"/>
      <c r="BF43" s="1236"/>
    </row>
    <row r="44" spans="2:58" ht="20.25" customHeight="1">
      <c r="B44" s="939">
        <f>B41+1</f>
        <v>8</v>
      </c>
      <c r="C44" s="958"/>
      <c r="D44" s="978"/>
      <c r="E44" s="988"/>
      <c r="F44" s="995"/>
      <c r="G44" s="995"/>
      <c r="H44" s="1019"/>
      <c r="I44" s="1026"/>
      <c r="J44" s="1026"/>
      <c r="K44" s="1031"/>
      <c r="L44" s="1041"/>
      <c r="M44" s="1050"/>
      <c r="N44" s="1050"/>
      <c r="O44" s="1062"/>
      <c r="P44" s="1071" t="s">
        <v>589</v>
      </c>
      <c r="Q44" s="1080"/>
      <c r="R44" s="1088"/>
      <c r="S44" s="1252"/>
      <c r="T44" s="1254"/>
      <c r="U44" s="1254"/>
      <c r="V44" s="1254"/>
      <c r="W44" s="1254"/>
      <c r="X44" s="1254"/>
      <c r="Y44" s="1255"/>
      <c r="Z44" s="1252"/>
      <c r="AA44" s="1254"/>
      <c r="AB44" s="1254"/>
      <c r="AC44" s="1254"/>
      <c r="AD44" s="1254"/>
      <c r="AE44" s="1254"/>
      <c r="AF44" s="1255"/>
      <c r="AG44" s="1252"/>
      <c r="AH44" s="1254"/>
      <c r="AI44" s="1254"/>
      <c r="AJ44" s="1254"/>
      <c r="AK44" s="1254"/>
      <c r="AL44" s="1254"/>
      <c r="AM44" s="1255"/>
      <c r="AN44" s="1252"/>
      <c r="AO44" s="1254"/>
      <c r="AP44" s="1254"/>
      <c r="AQ44" s="1254"/>
      <c r="AR44" s="1254"/>
      <c r="AS44" s="1254"/>
      <c r="AT44" s="1255"/>
      <c r="AU44" s="1252"/>
      <c r="AV44" s="1254"/>
      <c r="AW44" s="1254"/>
      <c r="AX44" s="1257"/>
      <c r="AY44" s="1261"/>
      <c r="AZ44" s="1264"/>
      <c r="BA44" s="1267"/>
      <c r="BB44" s="1208"/>
      <c r="BC44" s="1223"/>
      <c r="BD44" s="1223"/>
      <c r="BE44" s="1223"/>
      <c r="BF44" s="1237"/>
    </row>
    <row r="45" spans="2:58" ht="20.25" customHeight="1">
      <c r="B45" s="939"/>
      <c r="C45" s="959"/>
      <c r="D45" s="979"/>
      <c r="E45" s="989"/>
      <c r="F45" s="993"/>
      <c r="G45" s="1006"/>
      <c r="H45" s="1018"/>
      <c r="I45" s="1026"/>
      <c r="J45" s="1026"/>
      <c r="K45" s="1031"/>
      <c r="L45" s="1040"/>
      <c r="M45" s="1049"/>
      <c r="N45" s="1049"/>
      <c r="O45" s="1061"/>
      <c r="P45" s="1069" t="s">
        <v>590</v>
      </c>
      <c r="Q45" s="1078"/>
      <c r="R45" s="1086"/>
      <c r="S45" s="1103" t="str">
        <f>IF(S44="","",VLOOKUP(S44,'標準様式１シフト記号表（勤務時間帯）'!$C$7:$K$36,9,FALSE))</f>
        <v/>
      </c>
      <c r="T45" s="1116" t="str">
        <f>IF(T44="","",VLOOKUP(T44,'標準様式１シフト記号表（勤務時間帯）'!$C$7:$K$36,9,FALSE))</f>
        <v/>
      </c>
      <c r="U45" s="1116" t="str">
        <f>IF(U44="","",VLOOKUP(U44,'標準様式１シフト記号表（勤務時間帯）'!$C$7:$K$36,9,FALSE))</f>
        <v/>
      </c>
      <c r="V45" s="1116" t="str">
        <f>IF(V44="","",VLOOKUP(V44,'標準様式１シフト記号表（勤務時間帯）'!$C$7:$K$36,9,FALSE))</f>
        <v/>
      </c>
      <c r="W45" s="1116" t="str">
        <f>IF(W44="","",VLOOKUP(W44,'標準様式１シフト記号表（勤務時間帯）'!$C$7:$K$36,9,FALSE))</f>
        <v/>
      </c>
      <c r="X45" s="1116" t="str">
        <f>IF(X44="","",VLOOKUP(X44,'標準様式１シフト記号表（勤務時間帯）'!$C$7:$K$36,9,FALSE))</f>
        <v/>
      </c>
      <c r="Y45" s="1127" t="str">
        <f>IF(Y44="","",VLOOKUP(Y44,'標準様式１シフト記号表（勤務時間帯）'!$C$7:$K$36,9,FALSE))</f>
        <v/>
      </c>
      <c r="Z45" s="1103" t="str">
        <f>IF(Z44="","",VLOOKUP(Z44,'標準様式１シフト記号表（勤務時間帯）'!$C$7:$K$36,9,FALSE))</f>
        <v/>
      </c>
      <c r="AA45" s="1116" t="str">
        <f>IF(AA44="","",VLOOKUP(AA44,'標準様式１シフト記号表（勤務時間帯）'!$C$7:$K$36,9,FALSE))</f>
        <v/>
      </c>
      <c r="AB45" s="1116" t="str">
        <f>IF(AB44="","",VLOOKUP(AB44,'標準様式１シフト記号表（勤務時間帯）'!$C$7:$K$36,9,FALSE))</f>
        <v/>
      </c>
      <c r="AC45" s="1116" t="str">
        <f>IF(AC44="","",VLOOKUP(AC44,'標準様式１シフト記号表（勤務時間帯）'!$C$7:$K$36,9,FALSE))</f>
        <v/>
      </c>
      <c r="AD45" s="1116" t="str">
        <f>IF(AD44="","",VLOOKUP(AD44,'標準様式１シフト記号表（勤務時間帯）'!$C$7:$K$36,9,FALSE))</f>
        <v/>
      </c>
      <c r="AE45" s="1116" t="str">
        <f>IF(AE44="","",VLOOKUP(AE44,'標準様式１シフト記号表（勤務時間帯）'!$C$7:$K$36,9,FALSE))</f>
        <v/>
      </c>
      <c r="AF45" s="1127" t="str">
        <f>IF(AF44="","",VLOOKUP(AF44,'標準様式１シフト記号表（勤務時間帯）'!$C$7:$K$36,9,FALSE))</f>
        <v/>
      </c>
      <c r="AG45" s="1103" t="str">
        <f>IF(AG44="","",VLOOKUP(AG44,'標準様式１シフト記号表（勤務時間帯）'!$C$7:$K$36,9,FALSE))</f>
        <v/>
      </c>
      <c r="AH45" s="1116" t="str">
        <f>IF(AH44="","",VLOOKUP(AH44,'標準様式１シフト記号表（勤務時間帯）'!$C$7:$K$36,9,FALSE))</f>
        <v/>
      </c>
      <c r="AI45" s="1116" t="str">
        <f>IF(AI44="","",VLOOKUP(AI44,'標準様式１シフト記号表（勤務時間帯）'!$C$7:$K$36,9,FALSE))</f>
        <v/>
      </c>
      <c r="AJ45" s="1116" t="str">
        <f>IF(AJ44="","",VLOOKUP(AJ44,'標準様式１シフト記号表（勤務時間帯）'!$C$7:$K$36,9,FALSE))</f>
        <v/>
      </c>
      <c r="AK45" s="1116" t="str">
        <f>IF(AK44="","",VLOOKUP(AK44,'標準様式１シフト記号表（勤務時間帯）'!$C$7:$K$36,9,FALSE))</f>
        <v/>
      </c>
      <c r="AL45" s="1116" t="str">
        <f>IF(AL44="","",VLOOKUP(AL44,'標準様式１シフト記号表（勤務時間帯）'!$C$7:$K$36,9,FALSE))</f>
        <v/>
      </c>
      <c r="AM45" s="1127" t="str">
        <f>IF(AM44="","",VLOOKUP(AM44,'標準様式１シフト記号表（勤務時間帯）'!$C$7:$K$36,9,FALSE))</f>
        <v/>
      </c>
      <c r="AN45" s="1103" t="str">
        <f>IF(AN44="","",VLOOKUP(AN44,'標準様式１シフト記号表（勤務時間帯）'!$C$7:$K$36,9,FALSE))</f>
        <v/>
      </c>
      <c r="AO45" s="1116" t="str">
        <f>IF(AO44="","",VLOOKUP(AO44,'標準様式１シフト記号表（勤務時間帯）'!$C$7:$K$36,9,FALSE))</f>
        <v/>
      </c>
      <c r="AP45" s="1116" t="str">
        <f>IF(AP44="","",VLOOKUP(AP44,'標準様式１シフト記号表（勤務時間帯）'!$C$7:$K$36,9,FALSE))</f>
        <v/>
      </c>
      <c r="AQ45" s="1116" t="str">
        <f>IF(AQ44="","",VLOOKUP(AQ44,'標準様式１シフト記号表（勤務時間帯）'!$C$7:$K$36,9,FALSE))</f>
        <v/>
      </c>
      <c r="AR45" s="1116" t="str">
        <f>IF(AR44="","",VLOOKUP(AR44,'標準様式１シフト記号表（勤務時間帯）'!$C$7:$K$36,9,FALSE))</f>
        <v/>
      </c>
      <c r="AS45" s="1116" t="str">
        <f>IF(AS44="","",VLOOKUP(AS44,'標準様式１シフト記号表（勤務時間帯）'!$C$7:$K$36,9,FALSE))</f>
        <v/>
      </c>
      <c r="AT45" s="1127" t="str">
        <f>IF(AT44="","",VLOOKUP(AT44,'標準様式１シフト記号表（勤務時間帯）'!$C$7:$K$36,9,FALSE))</f>
        <v/>
      </c>
      <c r="AU45" s="1103" t="str">
        <f>IF(AU44="","",VLOOKUP(AU44,'標準様式１シフト記号表（勤務時間帯）'!$C$7:$K$36,9,FALSE))</f>
        <v/>
      </c>
      <c r="AV45" s="1116" t="str">
        <f>IF(AV44="","",VLOOKUP(AV44,'標準様式１シフト記号表（勤務時間帯）'!$C$7:$K$36,9,FALSE))</f>
        <v/>
      </c>
      <c r="AW45" s="1116" t="str">
        <f>IF(AW44="","",VLOOKUP(AW44,'標準様式１シフト記号表（勤務時間帯）'!$C$7:$K$36,9,FALSE))</f>
        <v/>
      </c>
      <c r="AX45" s="1162">
        <f>IF($BB$4="４週",SUM(S45:AT45),IF($BB$4="暦月",SUM(S45:AW45),""))</f>
        <v>0</v>
      </c>
      <c r="AY45" s="1175"/>
      <c r="AZ45" s="1186">
        <f>IF($BB$4="４週",AX45/4,IF($BB$4="暦月",'標準様式１（100名）'!AX45/('標準様式１（100名）'!$BB$9/7),""))</f>
        <v>0</v>
      </c>
      <c r="BA45" s="1195"/>
      <c r="BB45" s="1206"/>
      <c r="BC45" s="1221"/>
      <c r="BD45" s="1221"/>
      <c r="BE45" s="1221"/>
      <c r="BF45" s="1235"/>
    </row>
    <row r="46" spans="2:58" ht="20.25" customHeight="1">
      <c r="B46" s="939"/>
      <c r="C46" s="960"/>
      <c r="D46" s="980"/>
      <c r="E46" s="990"/>
      <c r="F46" s="993">
        <f>C44</f>
        <v>0</v>
      </c>
      <c r="G46" s="1007"/>
      <c r="H46" s="1018"/>
      <c r="I46" s="1026"/>
      <c r="J46" s="1026"/>
      <c r="K46" s="1031"/>
      <c r="L46" s="1042"/>
      <c r="M46" s="1051"/>
      <c r="N46" s="1051"/>
      <c r="O46" s="1063"/>
      <c r="P46" s="1070" t="s">
        <v>316</v>
      </c>
      <c r="Q46" s="1079"/>
      <c r="R46" s="1087"/>
      <c r="S46" s="1104" t="str">
        <f>IF(S44="","",VLOOKUP(S44,'標準様式１シフト記号表（勤務時間帯）'!$C$7:$U$36,19,FALSE))</f>
        <v/>
      </c>
      <c r="T46" s="1117" t="str">
        <f>IF(T44="","",VLOOKUP(T44,'標準様式１シフト記号表（勤務時間帯）'!$C$7:$U$36,19,FALSE))</f>
        <v/>
      </c>
      <c r="U46" s="1117" t="str">
        <f>IF(U44="","",VLOOKUP(U44,'標準様式１シフト記号表（勤務時間帯）'!$C$7:$U$36,19,FALSE))</f>
        <v/>
      </c>
      <c r="V46" s="1117" t="str">
        <f>IF(V44="","",VLOOKUP(V44,'標準様式１シフト記号表（勤務時間帯）'!$C$7:$U$36,19,FALSE))</f>
        <v/>
      </c>
      <c r="W46" s="1117" t="str">
        <f>IF(W44="","",VLOOKUP(W44,'標準様式１シフト記号表（勤務時間帯）'!$C$7:$U$36,19,FALSE))</f>
        <v/>
      </c>
      <c r="X46" s="1117" t="str">
        <f>IF(X44="","",VLOOKUP(X44,'標準様式１シフト記号表（勤務時間帯）'!$C$7:$U$36,19,FALSE))</f>
        <v/>
      </c>
      <c r="Y46" s="1128" t="str">
        <f>IF(Y44="","",VLOOKUP(Y44,'標準様式１シフト記号表（勤務時間帯）'!$C$7:$U$36,19,FALSE))</f>
        <v/>
      </c>
      <c r="Z46" s="1104" t="str">
        <f>IF(Z44="","",VLOOKUP(Z44,'標準様式１シフト記号表（勤務時間帯）'!$C$7:$U$36,19,FALSE))</f>
        <v/>
      </c>
      <c r="AA46" s="1117" t="str">
        <f>IF(AA44="","",VLOOKUP(AA44,'標準様式１シフト記号表（勤務時間帯）'!$C$7:$U$36,19,FALSE))</f>
        <v/>
      </c>
      <c r="AB46" s="1117" t="str">
        <f>IF(AB44="","",VLOOKUP(AB44,'標準様式１シフト記号表（勤務時間帯）'!$C$7:$U$36,19,FALSE))</f>
        <v/>
      </c>
      <c r="AC46" s="1117" t="str">
        <f>IF(AC44="","",VLOOKUP(AC44,'標準様式１シフト記号表（勤務時間帯）'!$C$7:$U$36,19,FALSE))</f>
        <v/>
      </c>
      <c r="AD46" s="1117" t="str">
        <f>IF(AD44="","",VLOOKUP(AD44,'標準様式１シフト記号表（勤務時間帯）'!$C$7:$U$36,19,FALSE))</f>
        <v/>
      </c>
      <c r="AE46" s="1117" t="str">
        <f>IF(AE44="","",VLOOKUP(AE44,'標準様式１シフト記号表（勤務時間帯）'!$C$7:$U$36,19,FALSE))</f>
        <v/>
      </c>
      <c r="AF46" s="1128" t="str">
        <f>IF(AF44="","",VLOOKUP(AF44,'標準様式１シフト記号表（勤務時間帯）'!$C$7:$U$36,19,FALSE))</f>
        <v/>
      </c>
      <c r="AG46" s="1104" t="str">
        <f>IF(AG44="","",VLOOKUP(AG44,'標準様式１シフト記号表（勤務時間帯）'!$C$7:$U$36,19,FALSE))</f>
        <v/>
      </c>
      <c r="AH46" s="1117" t="str">
        <f>IF(AH44="","",VLOOKUP(AH44,'標準様式１シフト記号表（勤務時間帯）'!$C$7:$U$36,19,FALSE))</f>
        <v/>
      </c>
      <c r="AI46" s="1117" t="str">
        <f>IF(AI44="","",VLOOKUP(AI44,'標準様式１シフト記号表（勤務時間帯）'!$C$7:$U$36,19,FALSE))</f>
        <v/>
      </c>
      <c r="AJ46" s="1117" t="str">
        <f>IF(AJ44="","",VLOOKUP(AJ44,'標準様式１シフト記号表（勤務時間帯）'!$C$7:$U$36,19,FALSE))</f>
        <v/>
      </c>
      <c r="AK46" s="1117" t="str">
        <f>IF(AK44="","",VLOOKUP(AK44,'標準様式１シフト記号表（勤務時間帯）'!$C$7:$U$36,19,FALSE))</f>
        <v/>
      </c>
      <c r="AL46" s="1117" t="str">
        <f>IF(AL44="","",VLOOKUP(AL44,'標準様式１シフト記号表（勤務時間帯）'!$C$7:$U$36,19,FALSE))</f>
        <v/>
      </c>
      <c r="AM46" s="1128" t="str">
        <f>IF(AM44="","",VLOOKUP(AM44,'標準様式１シフト記号表（勤務時間帯）'!$C$7:$U$36,19,FALSE))</f>
        <v/>
      </c>
      <c r="AN46" s="1104" t="str">
        <f>IF(AN44="","",VLOOKUP(AN44,'標準様式１シフト記号表（勤務時間帯）'!$C$7:$U$36,19,FALSE))</f>
        <v/>
      </c>
      <c r="AO46" s="1117" t="str">
        <f>IF(AO44="","",VLOOKUP(AO44,'標準様式１シフト記号表（勤務時間帯）'!$C$7:$U$36,19,FALSE))</f>
        <v/>
      </c>
      <c r="AP46" s="1117" t="str">
        <f>IF(AP44="","",VLOOKUP(AP44,'標準様式１シフト記号表（勤務時間帯）'!$C$7:$U$36,19,FALSE))</f>
        <v/>
      </c>
      <c r="AQ46" s="1117" t="str">
        <f>IF(AQ44="","",VLOOKUP(AQ44,'標準様式１シフト記号表（勤務時間帯）'!$C$7:$U$36,19,FALSE))</f>
        <v/>
      </c>
      <c r="AR46" s="1117" t="str">
        <f>IF(AR44="","",VLOOKUP(AR44,'標準様式１シフト記号表（勤務時間帯）'!$C$7:$U$36,19,FALSE))</f>
        <v/>
      </c>
      <c r="AS46" s="1117" t="str">
        <f>IF(AS44="","",VLOOKUP(AS44,'標準様式１シフト記号表（勤務時間帯）'!$C$7:$U$36,19,FALSE))</f>
        <v/>
      </c>
      <c r="AT46" s="1128" t="str">
        <f>IF(AT44="","",VLOOKUP(AT44,'標準様式１シフト記号表（勤務時間帯）'!$C$7:$U$36,19,FALSE))</f>
        <v/>
      </c>
      <c r="AU46" s="1104" t="str">
        <f>IF(AU44="","",VLOOKUP(AU44,'標準様式１シフト記号表（勤務時間帯）'!$C$7:$U$36,19,FALSE))</f>
        <v/>
      </c>
      <c r="AV46" s="1117" t="str">
        <f>IF(AV44="","",VLOOKUP(AV44,'標準様式１シフト記号表（勤務時間帯）'!$C$7:$U$36,19,FALSE))</f>
        <v/>
      </c>
      <c r="AW46" s="1117" t="str">
        <f>IF(AW44="","",VLOOKUP(AW44,'標準様式１シフト記号表（勤務時間帯）'!$C$7:$U$36,19,FALSE))</f>
        <v/>
      </c>
      <c r="AX46" s="1163">
        <f>IF($BB$4="４週",SUM(S46:AT46),IF($BB$4="暦月",SUM(S46:AW46),""))</f>
        <v>0</v>
      </c>
      <c r="AY46" s="1176"/>
      <c r="AZ46" s="1187">
        <f>IF($BB$4="４週",AX46/4,IF($BB$4="暦月",'標準様式１（100名）'!AX46/('標準様式１（100名）'!$BB$9/7),""))</f>
        <v>0</v>
      </c>
      <c r="BA46" s="1196"/>
      <c r="BB46" s="1207"/>
      <c r="BC46" s="1222"/>
      <c r="BD46" s="1222"/>
      <c r="BE46" s="1222"/>
      <c r="BF46" s="1236"/>
    </row>
    <row r="47" spans="2:58" ht="20.25" customHeight="1">
      <c r="B47" s="939">
        <f>B44+1</f>
        <v>9</v>
      </c>
      <c r="C47" s="958"/>
      <c r="D47" s="978"/>
      <c r="E47" s="988"/>
      <c r="F47" s="995"/>
      <c r="G47" s="995"/>
      <c r="H47" s="1019"/>
      <c r="I47" s="1026"/>
      <c r="J47" s="1026"/>
      <c r="K47" s="1031"/>
      <c r="L47" s="1041"/>
      <c r="M47" s="1050"/>
      <c r="N47" s="1050"/>
      <c r="O47" s="1062"/>
      <c r="P47" s="1071" t="s">
        <v>589</v>
      </c>
      <c r="Q47" s="1080"/>
      <c r="R47" s="1088"/>
      <c r="S47" s="1252"/>
      <c r="T47" s="1254"/>
      <c r="U47" s="1254"/>
      <c r="V47" s="1254"/>
      <c r="W47" s="1254"/>
      <c r="X47" s="1254"/>
      <c r="Y47" s="1255"/>
      <c r="Z47" s="1252"/>
      <c r="AA47" s="1254"/>
      <c r="AB47" s="1254"/>
      <c r="AC47" s="1254"/>
      <c r="AD47" s="1254"/>
      <c r="AE47" s="1254"/>
      <c r="AF47" s="1255"/>
      <c r="AG47" s="1252"/>
      <c r="AH47" s="1254"/>
      <c r="AI47" s="1254"/>
      <c r="AJ47" s="1254"/>
      <c r="AK47" s="1254"/>
      <c r="AL47" s="1254"/>
      <c r="AM47" s="1255"/>
      <c r="AN47" s="1252"/>
      <c r="AO47" s="1254"/>
      <c r="AP47" s="1254"/>
      <c r="AQ47" s="1254"/>
      <c r="AR47" s="1254"/>
      <c r="AS47" s="1254"/>
      <c r="AT47" s="1255"/>
      <c r="AU47" s="1252"/>
      <c r="AV47" s="1254"/>
      <c r="AW47" s="1254"/>
      <c r="AX47" s="1257"/>
      <c r="AY47" s="1261"/>
      <c r="AZ47" s="1264"/>
      <c r="BA47" s="1267"/>
      <c r="BB47" s="1208"/>
      <c r="BC47" s="1223"/>
      <c r="BD47" s="1223"/>
      <c r="BE47" s="1223"/>
      <c r="BF47" s="1237"/>
    </row>
    <row r="48" spans="2:58" ht="20.25" customHeight="1">
      <c r="B48" s="939"/>
      <c r="C48" s="959"/>
      <c r="D48" s="979"/>
      <c r="E48" s="989"/>
      <c r="F48" s="993"/>
      <c r="G48" s="1006"/>
      <c r="H48" s="1018"/>
      <c r="I48" s="1026"/>
      <c r="J48" s="1026"/>
      <c r="K48" s="1031"/>
      <c r="L48" s="1040"/>
      <c r="M48" s="1049"/>
      <c r="N48" s="1049"/>
      <c r="O48" s="1061"/>
      <c r="P48" s="1069" t="s">
        <v>590</v>
      </c>
      <c r="Q48" s="1078"/>
      <c r="R48" s="1086"/>
      <c r="S48" s="1103" t="str">
        <f>IF(S47="","",VLOOKUP(S47,'標準様式１シフト記号表（勤務時間帯）'!$C$7:$K$36,9,FALSE))</f>
        <v/>
      </c>
      <c r="T48" s="1116" t="str">
        <f>IF(T47="","",VLOOKUP(T47,'標準様式１シフト記号表（勤務時間帯）'!$C$7:$K$36,9,FALSE))</f>
        <v/>
      </c>
      <c r="U48" s="1116" t="str">
        <f>IF(U47="","",VLOOKUP(U47,'標準様式１シフト記号表（勤務時間帯）'!$C$7:$K$36,9,FALSE))</f>
        <v/>
      </c>
      <c r="V48" s="1116" t="str">
        <f>IF(V47="","",VLOOKUP(V47,'標準様式１シフト記号表（勤務時間帯）'!$C$7:$K$36,9,FALSE))</f>
        <v/>
      </c>
      <c r="W48" s="1116" t="str">
        <f>IF(W47="","",VLOOKUP(W47,'標準様式１シフト記号表（勤務時間帯）'!$C$7:$K$36,9,FALSE))</f>
        <v/>
      </c>
      <c r="X48" s="1116" t="str">
        <f>IF(X47="","",VLOOKUP(X47,'標準様式１シフト記号表（勤務時間帯）'!$C$7:$K$36,9,FALSE))</f>
        <v/>
      </c>
      <c r="Y48" s="1127" t="str">
        <f>IF(Y47="","",VLOOKUP(Y47,'標準様式１シフト記号表（勤務時間帯）'!$C$7:$K$36,9,FALSE))</f>
        <v/>
      </c>
      <c r="Z48" s="1103" t="str">
        <f>IF(Z47="","",VLOOKUP(Z47,'標準様式１シフト記号表（勤務時間帯）'!$C$7:$K$36,9,FALSE))</f>
        <v/>
      </c>
      <c r="AA48" s="1116" t="str">
        <f>IF(AA47="","",VLOOKUP(AA47,'標準様式１シフト記号表（勤務時間帯）'!$C$7:$K$36,9,FALSE))</f>
        <v/>
      </c>
      <c r="AB48" s="1116" t="str">
        <f>IF(AB47="","",VLOOKUP(AB47,'標準様式１シフト記号表（勤務時間帯）'!$C$7:$K$36,9,FALSE))</f>
        <v/>
      </c>
      <c r="AC48" s="1116" t="str">
        <f>IF(AC47="","",VLOOKUP(AC47,'標準様式１シフト記号表（勤務時間帯）'!$C$7:$K$36,9,FALSE))</f>
        <v/>
      </c>
      <c r="AD48" s="1116" t="str">
        <f>IF(AD47="","",VLOOKUP(AD47,'標準様式１シフト記号表（勤務時間帯）'!$C$7:$K$36,9,FALSE))</f>
        <v/>
      </c>
      <c r="AE48" s="1116" t="str">
        <f>IF(AE47="","",VLOOKUP(AE47,'標準様式１シフト記号表（勤務時間帯）'!$C$7:$K$36,9,FALSE))</f>
        <v/>
      </c>
      <c r="AF48" s="1127" t="str">
        <f>IF(AF47="","",VLOOKUP(AF47,'標準様式１シフト記号表（勤務時間帯）'!$C$7:$K$36,9,FALSE))</f>
        <v/>
      </c>
      <c r="AG48" s="1103" t="str">
        <f>IF(AG47="","",VLOOKUP(AG47,'標準様式１シフト記号表（勤務時間帯）'!$C$7:$K$36,9,FALSE))</f>
        <v/>
      </c>
      <c r="AH48" s="1116" t="str">
        <f>IF(AH47="","",VLOOKUP(AH47,'標準様式１シフト記号表（勤務時間帯）'!$C$7:$K$36,9,FALSE))</f>
        <v/>
      </c>
      <c r="AI48" s="1116" t="str">
        <f>IF(AI47="","",VLOOKUP(AI47,'標準様式１シフト記号表（勤務時間帯）'!$C$7:$K$36,9,FALSE))</f>
        <v/>
      </c>
      <c r="AJ48" s="1116" t="str">
        <f>IF(AJ47="","",VLOOKUP(AJ47,'標準様式１シフト記号表（勤務時間帯）'!$C$7:$K$36,9,FALSE))</f>
        <v/>
      </c>
      <c r="AK48" s="1116" t="str">
        <f>IF(AK47="","",VLOOKUP(AK47,'標準様式１シフト記号表（勤務時間帯）'!$C$7:$K$36,9,FALSE))</f>
        <v/>
      </c>
      <c r="AL48" s="1116" t="str">
        <f>IF(AL47="","",VLOOKUP(AL47,'標準様式１シフト記号表（勤務時間帯）'!$C$7:$K$36,9,FALSE))</f>
        <v/>
      </c>
      <c r="AM48" s="1127" t="str">
        <f>IF(AM47="","",VLOOKUP(AM47,'標準様式１シフト記号表（勤務時間帯）'!$C$7:$K$36,9,FALSE))</f>
        <v/>
      </c>
      <c r="AN48" s="1103" t="str">
        <f>IF(AN47="","",VLOOKUP(AN47,'標準様式１シフト記号表（勤務時間帯）'!$C$7:$K$36,9,FALSE))</f>
        <v/>
      </c>
      <c r="AO48" s="1116" t="str">
        <f>IF(AO47="","",VLOOKUP(AO47,'標準様式１シフト記号表（勤務時間帯）'!$C$7:$K$36,9,FALSE))</f>
        <v/>
      </c>
      <c r="AP48" s="1116" t="str">
        <f>IF(AP47="","",VLOOKUP(AP47,'標準様式１シフト記号表（勤務時間帯）'!$C$7:$K$36,9,FALSE))</f>
        <v/>
      </c>
      <c r="AQ48" s="1116" t="str">
        <f>IF(AQ47="","",VLOOKUP(AQ47,'標準様式１シフト記号表（勤務時間帯）'!$C$7:$K$36,9,FALSE))</f>
        <v/>
      </c>
      <c r="AR48" s="1116" t="str">
        <f>IF(AR47="","",VLOOKUP(AR47,'標準様式１シフト記号表（勤務時間帯）'!$C$7:$K$36,9,FALSE))</f>
        <v/>
      </c>
      <c r="AS48" s="1116" t="str">
        <f>IF(AS47="","",VLOOKUP(AS47,'標準様式１シフト記号表（勤務時間帯）'!$C$7:$K$36,9,FALSE))</f>
        <v/>
      </c>
      <c r="AT48" s="1127" t="str">
        <f>IF(AT47="","",VLOOKUP(AT47,'標準様式１シフト記号表（勤務時間帯）'!$C$7:$K$36,9,FALSE))</f>
        <v/>
      </c>
      <c r="AU48" s="1103" t="str">
        <f>IF(AU47="","",VLOOKUP(AU47,'標準様式１シフト記号表（勤務時間帯）'!$C$7:$K$36,9,FALSE))</f>
        <v/>
      </c>
      <c r="AV48" s="1116" t="str">
        <f>IF(AV47="","",VLOOKUP(AV47,'標準様式１シフト記号表（勤務時間帯）'!$C$7:$K$36,9,FALSE))</f>
        <v/>
      </c>
      <c r="AW48" s="1116" t="str">
        <f>IF(AW47="","",VLOOKUP(AW47,'標準様式１シフト記号表（勤務時間帯）'!$C$7:$K$36,9,FALSE))</f>
        <v/>
      </c>
      <c r="AX48" s="1162">
        <f>IF($BB$4="４週",SUM(S48:AT48),IF($BB$4="暦月",SUM(S48:AW48),""))</f>
        <v>0</v>
      </c>
      <c r="AY48" s="1175"/>
      <c r="AZ48" s="1186">
        <f>IF($BB$4="４週",AX48/4,IF($BB$4="暦月",'標準様式１（100名）'!AX48/('標準様式１（100名）'!$BB$9/7),""))</f>
        <v>0</v>
      </c>
      <c r="BA48" s="1195"/>
      <c r="BB48" s="1206"/>
      <c r="BC48" s="1221"/>
      <c r="BD48" s="1221"/>
      <c r="BE48" s="1221"/>
      <c r="BF48" s="1235"/>
    </row>
    <row r="49" spans="2:58" ht="20.25" customHeight="1">
      <c r="B49" s="939"/>
      <c r="C49" s="960"/>
      <c r="D49" s="980"/>
      <c r="E49" s="990"/>
      <c r="F49" s="993">
        <f>C47</f>
        <v>0</v>
      </c>
      <c r="G49" s="1007"/>
      <c r="H49" s="1018"/>
      <c r="I49" s="1026"/>
      <c r="J49" s="1026"/>
      <c r="K49" s="1031"/>
      <c r="L49" s="1042"/>
      <c r="M49" s="1051"/>
      <c r="N49" s="1051"/>
      <c r="O49" s="1063"/>
      <c r="P49" s="1070" t="s">
        <v>316</v>
      </c>
      <c r="Q49" s="1079"/>
      <c r="R49" s="1087"/>
      <c r="S49" s="1104" t="str">
        <f>IF(S47="","",VLOOKUP(S47,'標準様式１シフト記号表（勤務時間帯）'!$C$7:$U$36,19,FALSE))</f>
        <v/>
      </c>
      <c r="T49" s="1117" t="str">
        <f>IF(T47="","",VLOOKUP(T47,'標準様式１シフト記号表（勤務時間帯）'!$C$7:$U$36,19,FALSE))</f>
        <v/>
      </c>
      <c r="U49" s="1117" t="str">
        <f>IF(U47="","",VLOOKUP(U47,'標準様式１シフト記号表（勤務時間帯）'!$C$7:$U$36,19,FALSE))</f>
        <v/>
      </c>
      <c r="V49" s="1117" t="str">
        <f>IF(V47="","",VLOOKUP(V47,'標準様式１シフト記号表（勤務時間帯）'!$C$7:$U$36,19,FALSE))</f>
        <v/>
      </c>
      <c r="W49" s="1117" t="str">
        <f>IF(W47="","",VLOOKUP(W47,'標準様式１シフト記号表（勤務時間帯）'!$C$7:$U$36,19,FALSE))</f>
        <v/>
      </c>
      <c r="X49" s="1117" t="str">
        <f>IF(X47="","",VLOOKUP(X47,'標準様式１シフト記号表（勤務時間帯）'!$C$7:$U$36,19,FALSE))</f>
        <v/>
      </c>
      <c r="Y49" s="1128" t="str">
        <f>IF(Y47="","",VLOOKUP(Y47,'標準様式１シフト記号表（勤務時間帯）'!$C$7:$U$36,19,FALSE))</f>
        <v/>
      </c>
      <c r="Z49" s="1104" t="str">
        <f>IF(Z47="","",VLOOKUP(Z47,'標準様式１シフト記号表（勤務時間帯）'!$C$7:$U$36,19,FALSE))</f>
        <v/>
      </c>
      <c r="AA49" s="1117" t="str">
        <f>IF(AA47="","",VLOOKUP(AA47,'標準様式１シフト記号表（勤務時間帯）'!$C$7:$U$36,19,FALSE))</f>
        <v/>
      </c>
      <c r="AB49" s="1117" t="str">
        <f>IF(AB47="","",VLOOKUP(AB47,'標準様式１シフト記号表（勤務時間帯）'!$C$7:$U$36,19,FALSE))</f>
        <v/>
      </c>
      <c r="AC49" s="1117" t="str">
        <f>IF(AC47="","",VLOOKUP(AC47,'標準様式１シフト記号表（勤務時間帯）'!$C$7:$U$36,19,FALSE))</f>
        <v/>
      </c>
      <c r="AD49" s="1117" t="str">
        <f>IF(AD47="","",VLOOKUP(AD47,'標準様式１シフト記号表（勤務時間帯）'!$C$7:$U$36,19,FALSE))</f>
        <v/>
      </c>
      <c r="AE49" s="1117" t="str">
        <f>IF(AE47="","",VLOOKUP(AE47,'標準様式１シフト記号表（勤務時間帯）'!$C$7:$U$36,19,FALSE))</f>
        <v/>
      </c>
      <c r="AF49" s="1128" t="str">
        <f>IF(AF47="","",VLOOKUP(AF47,'標準様式１シフト記号表（勤務時間帯）'!$C$7:$U$36,19,FALSE))</f>
        <v/>
      </c>
      <c r="AG49" s="1104" t="str">
        <f>IF(AG47="","",VLOOKUP(AG47,'標準様式１シフト記号表（勤務時間帯）'!$C$7:$U$36,19,FALSE))</f>
        <v/>
      </c>
      <c r="AH49" s="1117" t="str">
        <f>IF(AH47="","",VLOOKUP(AH47,'標準様式１シフト記号表（勤務時間帯）'!$C$7:$U$36,19,FALSE))</f>
        <v/>
      </c>
      <c r="AI49" s="1117" t="str">
        <f>IF(AI47="","",VLOOKUP(AI47,'標準様式１シフト記号表（勤務時間帯）'!$C$7:$U$36,19,FALSE))</f>
        <v/>
      </c>
      <c r="AJ49" s="1117" t="str">
        <f>IF(AJ47="","",VLOOKUP(AJ47,'標準様式１シフト記号表（勤務時間帯）'!$C$7:$U$36,19,FALSE))</f>
        <v/>
      </c>
      <c r="AK49" s="1117" t="str">
        <f>IF(AK47="","",VLOOKUP(AK47,'標準様式１シフト記号表（勤務時間帯）'!$C$7:$U$36,19,FALSE))</f>
        <v/>
      </c>
      <c r="AL49" s="1117" t="str">
        <f>IF(AL47="","",VLOOKUP(AL47,'標準様式１シフト記号表（勤務時間帯）'!$C$7:$U$36,19,FALSE))</f>
        <v/>
      </c>
      <c r="AM49" s="1128" t="str">
        <f>IF(AM47="","",VLOOKUP(AM47,'標準様式１シフト記号表（勤務時間帯）'!$C$7:$U$36,19,FALSE))</f>
        <v/>
      </c>
      <c r="AN49" s="1104" t="str">
        <f>IF(AN47="","",VLOOKUP(AN47,'標準様式１シフト記号表（勤務時間帯）'!$C$7:$U$36,19,FALSE))</f>
        <v/>
      </c>
      <c r="AO49" s="1117" t="str">
        <f>IF(AO47="","",VLOOKUP(AO47,'標準様式１シフト記号表（勤務時間帯）'!$C$7:$U$36,19,FALSE))</f>
        <v/>
      </c>
      <c r="AP49" s="1117" t="str">
        <f>IF(AP47="","",VLOOKUP(AP47,'標準様式１シフト記号表（勤務時間帯）'!$C$7:$U$36,19,FALSE))</f>
        <v/>
      </c>
      <c r="AQ49" s="1117" t="str">
        <f>IF(AQ47="","",VLOOKUP(AQ47,'標準様式１シフト記号表（勤務時間帯）'!$C$7:$U$36,19,FALSE))</f>
        <v/>
      </c>
      <c r="AR49" s="1117" t="str">
        <f>IF(AR47="","",VLOOKUP(AR47,'標準様式１シフト記号表（勤務時間帯）'!$C$7:$U$36,19,FALSE))</f>
        <v/>
      </c>
      <c r="AS49" s="1117" t="str">
        <f>IF(AS47="","",VLOOKUP(AS47,'標準様式１シフト記号表（勤務時間帯）'!$C$7:$U$36,19,FALSE))</f>
        <v/>
      </c>
      <c r="AT49" s="1128" t="str">
        <f>IF(AT47="","",VLOOKUP(AT47,'標準様式１シフト記号表（勤務時間帯）'!$C$7:$U$36,19,FALSE))</f>
        <v/>
      </c>
      <c r="AU49" s="1104" t="str">
        <f>IF(AU47="","",VLOOKUP(AU47,'標準様式１シフト記号表（勤務時間帯）'!$C$7:$U$36,19,FALSE))</f>
        <v/>
      </c>
      <c r="AV49" s="1117" t="str">
        <f>IF(AV47="","",VLOOKUP(AV47,'標準様式１シフト記号表（勤務時間帯）'!$C$7:$U$36,19,FALSE))</f>
        <v/>
      </c>
      <c r="AW49" s="1117" t="str">
        <f>IF(AW47="","",VLOOKUP(AW47,'標準様式１シフト記号表（勤務時間帯）'!$C$7:$U$36,19,FALSE))</f>
        <v/>
      </c>
      <c r="AX49" s="1163">
        <f>IF($BB$4="４週",SUM(S49:AT49),IF($BB$4="暦月",SUM(S49:AW49),""))</f>
        <v>0</v>
      </c>
      <c r="AY49" s="1176"/>
      <c r="AZ49" s="1187">
        <f>IF($BB$4="４週",AX49/4,IF($BB$4="暦月",'標準様式１（100名）'!AX49/('標準様式１（100名）'!$BB$9/7),""))</f>
        <v>0</v>
      </c>
      <c r="BA49" s="1196"/>
      <c r="BB49" s="1207"/>
      <c r="BC49" s="1222"/>
      <c r="BD49" s="1222"/>
      <c r="BE49" s="1222"/>
      <c r="BF49" s="1236"/>
    </row>
    <row r="50" spans="2:58" ht="20.25" customHeight="1">
      <c r="B50" s="939">
        <f>B47+1</f>
        <v>10</v>
      </c>
      <c r="C50" s="958"/>
      <c r="D50" s="978"/>
      <c r="E50" s="988"/>
      <c r="F50" s="995"/>
      <c r="G50" s="995"/>
      <c r="H50" s="1019"/>
      <c r="I50" s="1026"/>
      <c r="J50" s="1026"/>
      <c r="K50" s="1031"/>
      <c r="L50" s="1041"/>
      <c r="M50" s="1050"/>
      <c r="N50" s="1050"/>
      <c r="O50" s="1062"/>
      <c r="P50" s="1071" t="s">
        <v>589</v>
      </c>
      <c r="Q50" s="1080"/>
      <c r="R50" s="1088"/>
      <c r="S50" s="1252"/>
      <c r="T50" s="1254"/>
      <c r="U50" s="1254"/>
      <c r="V50" s="1254"/>
      <c r="W50" s="1254"/>
      <c r="X50" s="1254"/>
      <c r="Y50" s="1255"/>
      <c r="Z50" s="1252"/>
      <c r="AA50" s="1254"/>
      <c r="AB50" s="1254"/>
      <c r="AC50" s="1254"/>
      <c r="AD50" s="1254"/>
      <c r="AE50" s="1254"/>
      <c r="AF50" s="1255"/>
      <c r="AG50" s="1252"/>
      <c r="AH50" s="1254"/>
      <c r="AI50" s="1254"/>
      <c r="AJ50" s="1254"/>
      <c r="AK50" s="1254"/>
      <c r="AL50" s="1254"/>
      <c r="AM50" s="1255"/>
      <c r="AN50" s="1252"/>
      <c r="AO50" s="1254"/>
      <c r="AP50" s="1254"/>
      <c r="AQ50" s="1254"/>
      <c r="AR50" s="1254"/>
      <c r="AS50" s="1254"/>
      <c r="AT50" s="1255"/>
      <c r="AU50" s="1252"/>
      <c r="AV50" s="1254"/>
      <c r="AW50" s="1254"/>
      <c r="AX50" s="1257"/>
      <c r="AY50" s="1261"/>
      <c r="AZ50" s="1264"/>
      <c r="BA50" s="1267"/>
      <c r="BB50" s="1208"/>
      <c r="BC50" s="1223"/>
      <c r="BD50" s="1223"/>
      <c r="BE50" s="1223"/>
      <c r="BF50" s="1237"/>
    </row>
    <row r="51" spans="2:58" ht="20.25" customHeight="1">
      <c r="B51" s="939"/>
      <c r="C51" s="959"/>
      <c r="D51" s="979"/>
      <c r="E51" s="989"/>
      <c r="F51" s="993"/>
      <c r="G51" s="1006"/>
      <c r="H51" s="1018"/>
      <c r="I51" s="1026"/>
      <c r="J51" s="1026"/>
      <c r="K51" s="1031"/>
      <c r="L51" s="1040"/>
      <c r="M51" s="1049"/>
      <c r="N51" s="1049"/>
      <c r="O51" s="1061"/>
      <c r="P51" s="1069" t="s">
        <v>590</v>
      </c>
      <c r="Q51" s="1078"/>
      <c r="R51" s="1086"/>
      <c r="S51" s="1103" t="str">
        <f>IF(S50="","",VLOOKUP(S50,'標準様式１シフト記号表（勤務時間帯）'!$C$7:$K$36,9,FALSE))</f>
        <v/>
      </c>
      <c r="T51" s="1116" t="str">
        <f>IF(T50="","",VLOOKUP(T50,'標準様式１シフト記号表（勤務時間帯）'!$C$7:$K$36,9,FALSE))</f>
        <v/>
      </c>
      <c r="U51" s="1116" t="str">
        <f>IF(U50="","",VLOOKUP(U50,'標準様式１シフト記号表（勤務時間帯）'!$C$7:$K$36,9,FALSE))</f>
        <v/>
      </c>
      <c r="V51" s="1116" t="str">
        <f>IF(V50="","",VLOOKUP(V50,'標準様式１シフト記号表（勤務時間帯）'!$C$7:$K$36,9,FALSE))</f>
        <v/>
      </c>
      <c r="W51" s="1116" t="str">
        <f>IF(W50="","",VLOOKUP(W50,'標準様式１シフト記号表（勤務時間帯）'!$C$7:$K$36,9,FALSE))</f>
        <v/>
      </c>
      <c r="X51" s="1116" t="str">
        <f>IF(X50="","",VLOOKUP(X50,'標準様式１シフト記号表（勤務時間帯）'!$C$7:$K$36,9,FALSE))</f>
        <v/>
      </c>
      <c r="Y51" s="1127" t="str">
        <f>IF(Y50="","",VLOOKUP(Y50,'標準様式１シフト記号表（勤務時間帯）'!$C$7:$K$36,9,FALSE))</f>
        <v/>
      </c>
      <c r="Z51" s="1103" t="str">
        <f>IF(Z50="","",VLOOKUP(Z50,'標準様式１シフト記号表（勤務時間帯）'!$C$7:$K$36,9,FALSE))</f>
        <v/>
      </c>
      <c r="AA51" s="1116" t="str">
        <f>IF(AA50="","",VLOOKUP(AA50,'標準様式１シフト記号表（勤務時間帯）'!$C$7:$K$36,9,FALSE))</f>
        <v/>
      </c>
      <c r="AB51" s="1116" t="str">
        <f>IF(AB50="","",VLOOKUP(AB50,'標準様式１シフト記号表（勤務時間帯）'!$C$7:$K$36,9,FALSE))</f>
        <v/>
      </c>
      <c r="AC51" s="1116" t="str">
        <f>IF(AC50="","",VLOOKUP(AC50,'標準様式１シフト記号表（勤務時間帯）'!$C$7:$K$36,9,FALSE))</f>
        <v/>
      </c>
      <c r="AD51" s="1116" t="str">
        <f>IF(AD50="","",VLOOKUP(AD50,'標準様式１シフト記号表（勤務時間帯）'!$C$7:$K$36,9,FALSE))</f>
        <v/>
      </c>
      <c r="AE51" s="1116" t="str">
        <f>IF(AE50="","",VLOOKUP(AE50,'標準様式１シフト記号表（勤務時間帯）'!$C$7:$K$36,9,FALSE))</f>
        <v/>
      </c>
      <c r="AF51" s="1127" t="str">
        <f>IF(AF50="","",VLOOKUP(AF50,'標準様式１シフト記号表（勤務時間帯）'!$C$7:$K$36,9,FALSE))</f>
        <v/>
      </c>
      <c r="AG51" s="1103" t="str">
        <f>IF(AG50="","",VLOOKUP(AG50,'標準様式１シフト記号表（勤務時間帯）'!$C$7:$K$36,9,FALSE))</f>
        <v/>
      </c>
      <c r="AH51" s="1116" t="str">
        <f>IF(AH50="","",VLOOKUP(AH50,'標準様式１シフト記号表（勤務時間帯）'!$C$7:$K$36,9,FALSE))</f>
        <v/>
      </c>
      <c r="AI51" s="1116" t="str">
        <f>IF(AI50="","",VLOOKUP(AI50,'標準様式１シフト記号表（勤務時間帯）'!$C$7:$K$36,9,FALSE))</f>
        <v/>
      </c>
      <c r="AJ51" s="1116" t="str">
        <f>IF(AJ50="","",VLOOKUP(AJ50,'標準様式１シフト記号表（勤務時間帯）'!$C$7:$K$36,9,FALSE))</f>
        <v/>
      </c>
      <c r="AK51" s="1116" t="str">
        <f>IF(AK50="","",VLOOKUP(AK50,'標準様式１シフト記号表（勤務時間帯）'!$C$7:$K$36,9,FALSE))</f>
        <v/>
      </c>
      <c r="AL51" s="1116" t="str">
        <f>IF(AL50="","",VLOOKUP(AL50,'標準様式１シフト記号表（勤務時間帯）'!$C$7:$K$36,9,FALSE))</f>
        <v/>
      </c>
      <c r="AM51" s="1127" t="str">
        <f>IF(AM50="","",VLOOKUP(AM50,'標準様式１シフト記号表（勤務時間帯）'!$C$7:$K$36,9,FALSE))</f>
        <v/>
      </c>
      <c r="AN51" s="1103" t="str">
        <f>IF(AN50="","",VLOOKUP(AN50,'標準様式１シフト記号表（勤務時間帯）'!$C$7:$K$36,9,FALSE))</f>
        <v/>
      </c>
      <c r="AO51" s="1116" t="str">
        <f>IF(AO50="","",VLOOKUP(AO50,'標準様式１シフト記号表（勤務時間帯）'!$C$7:$K$36,9,FALSE))</f>
        <v/>
      </c>
      <c r="AP51" s="1116" t="str">
        <f>IF(AP50="","",VLOOKUP(AP50,'標準様式１シフト記号表（勤務時間帯）'!$C$7:$K$36,9,FALSE))</f>
        <v/>
      </c>
      <c r="AQ51" s="1116" t="str">
        <f>IF(AQ50="","",VLOOKUP(AQ50,'標準様式１シフト記号表（勤務時間帯）'!$C$7:$K$36,9,FALSE))</f>
        <v/>
      </c>
      <c r="AR51" s="1116" t="str">
        <f>IF(AR50="","",VLOOKUP(AR50,'標準様式１シフト記号表（勤務時間帯）'!$C$7:$K$36,9,FALSE))</f>
        <v/>
      </c>
      <c r="AS51" s="1116" t="str">
        <f>IF(AS50="","",VLOOKUP(AS50,'標準様式１シフト記号表（勤務時間帯）'!$C$7:$K$36,9,FALSE))</f>
        <v/>
      </c>
      <c r="AT51" s="1127" t="str">
        <f>IF(AT50="","",VLOOKUP(AT50,'標準様式１シフト記号表（勤務時間帯）'!$C$7:$K$36,9,FALSE))</f>
        <v/>
      </c>
      <c r="AU51" s="1103" t="str">
        <f>IF(AU50="","",VLOOKUP(AU50,'標準様式１シフト記号表（勤務時間帯）'!$C$7:$K$36,9,FALSE))</f>
        <v/>
      </c>
      <c r="AV51" s="1116" t="str">
        <f>IF(AV50="","",VLOOKUP(AV50,'標準様式１シフト記号表（勤務時間帯）'!$C$7:$K$36,9,FALSE))</f>
        <v/>
      </c>
      <c r="AW51" s="1116" t="str">
        <f>IF(AW50="","",VLOOKUP(AW50,'標準様式１シフト記号表（勤務時間帯）'!$C$7:$K$36,9,FALSE))</f>
        <v/>
      </c>
      <c r="AX51" s="1162">
        <f>IF($BB$4="４週",SUM(S51:AT51),IF($BB$4="暦月",SUM(S51:AW51),""))</f>
        <v>0</v>
      </c>
      <c r="AY51" s="1175"/>
      <c r="AZ51" s="1186">
        <f>IF($BB$4="４週",AX51/4,IF($BB$4="暦月",'標準様式１（100名）'!AX51/('標準様式１（100名）'!$BB$9/7),""))</f>
        <v>0</v>
      </c>
      <c r="BA51" s="1195"/>
      <c r="BB51" s="1206"/>
      <c r="BC51" s="1221"/>
      <c r="BD51" s="1221"/>
      <c r="BE51" s="1221"/>
      <c r="BF51" s="1235"/>
    </row>
    <row r="52" spans="2:58" ht="20.25" customHeight="1">
      <c r="B52" s="939"/>
      <c r="C52" s="960"/>
      <c r="D52" s="980"/>
      <c r="E52" s="990"/>
      <c r="F52" s="993">
        <f>C50</f>
        <v>0</v>
      </c>
      <c r="G52" s="1007"/>
      <c r="H52" s="1018"/>
      <c r="I52" s="1026"/>
      <c r="J52" s="1026"/>
      <c r="K52" s="1031"/>
      <c r="L52" s="1042"/>
      <c r="M52" s="1051"/>
      <c r="N52" s="1051"/>
      <c r="O52" s="1063"/>
      <c r="P52" s="1070" t="s">
        <v>316</v>
      </c>
      <c r="Q52" s="1079"/>
      <c r="R52" s="1087"/>
      <c r="S52" s="1104" t="str">
        <f>IF(S50="","",VLOOKUP(S50,'標準様式１シフト記号表（勤務時間帯）'!$C$7:$U$36,19,FALSE))</f>
        <v/>
      </c>
      <c r="T52" s="1117" t="str">
        <f>IF(T50="","",VLOOKUP(T50,'標準様式１シフト記号表（勤務時間帯）'!$C$7:$U$36,19,FALSE))</f>
        <v/>
      </c>
      <c r="U52" s="1117" t="str">
        <f>IF(U50="","",VLOOKUP(U50,'標準様式１シフト記号表（勤務時間帯）'!$C$7:$U$36,19,FALSE))</f>
        <v/>
      </c>
      <c r="V52" s="1117" t="str">
        <f>IF(V50="","",VLOOKUP(V50,'標準様式１シフト記号表（勤務時間帯）'!$C$7:$U$36,19,FALSE))</f>
        <v/>
      </c>
      <c r="W52" s="1117" t="str">
        <f>IF(W50="","",VLOOKUP(W50,'標準様式１シフト記号表（勤務時間帯）'!$C$7:$U$36,19,FALSE))</f>
        <v/>
      </c>
      <c r="X52" s="1117" t="str">
        <f>IF(X50="","",VLOOKUP(X50,'標準様式１シフト記号表（勤務時間帯）'!$C$7:$U$36,19,FALSE))</f>
        <v/>
      </c>
      <c r="Y52" s="1128" t="str">
        <f>IF(Y50="","",VLOOKUP(Y50,'標準様式１シフト記号表（勤務時間帯）'!$C$7:$U$36,19,FALSE))</f>
        <v/>
      </c>
      <c r="Z52" s="1104" t="str">
        <f>IF(Z50="","",VLOOKUP(Z50,'標準様式１シフト記号表（勤務時間帯）'!$C$7:$U$36,19,FALSE))</f>
        <v/>
      </c>
      <c r="AA52" s="1117" t="str">
        <f>IF(AA50="","",VLOOKUP(AA50,'標準様式１シフト記号表（勤務時間帯）'!$C$7:$U$36,19,FALSE))</f>
        <v/>
      </c>
      <c r="AB52" s="1117" t="str">
        <f>IF(AB50="","",VLOOKUP(AB50,'標準様式１シフト記号表（勤務時間帯）'!$C$7:$U$36,19,FALSE))</f>
        <v/>
      </c>
      <c r="AC52" s="1117" t="str">
        <f>IF(AC50="","",VLOOKUP(AC50,'標準様式１シフト記号表（勤務時間帯）'!$C$7:$U$36,19,FALSE))</f>
        <v/>
      </c>
      <c r="AD52" s="1117" t="str">
        <f>IF(AD50="","",VLOOKUP(AD50,'標準様式１シフト記号表（勤務時間帯）'!$C$7:$U$36,19,FALSE))</f>
        <v/>
      </c>
      <c r="AE52" s="1117" t="str">
        <f>IF(AE50="","",VLOOKUP(AE50,'標準様式１シフト記号表（勤務時間帯）'!$C$7:$U$36,19,FALSE))</f>
        <v/>
      </c>
      <c r="AF52" s="1128" t="str">
        <f>IF(AF50="","",VLOOKUP(AF50,'標準様式１シフト記号表（勤務時間帯）'!$C$7:$U$36,19,FALSE))</f>
        <v/>
      </c>
      <c r="AG52" s="1104" t="str">
        <f>IF(AG50="","",VLOOKUP(AG50,'標準様式１シフト記号表（勤務時間帯）'!$C$7:$U$36,19,FALSE))</f>
        <v/>
      </c>
      <c r="AH52" s="1117" t="str">
        <f>IF(AH50="","",VLOOKUP(AH50,'標準様式１シフト記号表（勤務時間帯）'!$C$7:$U$36,19,FALSE))</f>
        <v/>
      </c>
      <c r="AI52" s="1117" t="str">
        <f>IF(AI50="","",VLOOKUP(AI50,'標準様式１シフト記号表（勤務時間帯）'!$C$7:$U$36,19,FALSE))</f>
        <v/>
      </c>
      <c r="AJ52" s="1117" t="str">
        <f>IF(AJ50="","",VLOOKUP(AJ50,'標準様式１シフト記号表（勤務時間帯）'!$C$7:$U$36,19,FALSE))</f>
        <v/>
      </c>
      <c r="AK52" s="1117" t="str">
        <f>IF(AK50="","",VLOOKUP(AK50,'標準様式１シフト記号表（勤務時間帯）'!$C$7:$U$36,19,FALSE))</f>
        <v/>
      </c>
      <c r="AL52" s="1117" t="str">
        <f>IF(AL50="","",VLOOKUP(AL50,'標準様式１シフト記号表（勤務時間帯）'!$C$7:$U$36,19,FALSE))</f>
        <v/>
      </c>
      <c r="AM52" s="1128" t="str">
        <f>IF(AM50="","",VLOOKUP(AM50,'標準様式１シフト記号表（勤務時間帯）'!$C$7:$U$36,19,FALSE))</f>
        <v/>
      </c>
      <c r="AN52" s="1104" t="str">
        <f>IF(AN50="","",VLOOKUP(AN50,'標準様式１シフト記号表（勤務時間帯）'!$C$7:$U$36,19,FALSE))</f>
        <v/>
      </c>
      <c r="AO52" s="1117" t="str">
        <f>IF(AO50="","",VLOOKUP(AO50,'標準様式１シフト記号表（勤務時間帯）'!$C$7:$U$36,19,FALSE))</f>
        <v/>
      </c>
      <c r="AP52" s="1117" t="str">
        <f>IF(AP50="","",VLOOKUP(AP50,'標準様式１シフト記号表（勤務時間帯）'!$C$7:$U$36,19,FALSE))</f>
        <v/>
      </c>
      <c r="AQ52" s="1117" t="str">
        <f>IF(AQ50="","",VLOOKUP(AQ50,'標準様式１シフト記号表（勤務時間帯）'!$C$7:$U$36,19,FALSE))</f>
        <v/>
      </c>
      <c r="AR52" s="1117" t="str">
        <f>IF(AR50="","",VLOOKUP(AR50,'標準様式１シフト記号表（勤務時間帯）'!$C$7:$U$36,19,FALSE))</f>
        <v/>
      </c>
      <c r="AS52" s="1117" t="str">
        <f>IF(AS50="","",VLOOKUP(AS50,'標準様式１シフト記号表（勤務時間帯）'!$C$7:$U$36,19,FALSE))</f>
        <v/>
      </c>
      <c r="AT52" s="1128" t="str">
        <f>IF(AT50="","",VLOOKUP(AT50,'標準様式１シフト記号表（勤務時間帯）'!$C$7:$U$36,19,FALSE))</f>
        <v/>
      </c>
      <c r="AU52" s="1104" t="str">
        <f>IF(AU50="","",VLOOKUP(AU50,'標準様式１シフト記号表（勤務時間帯）'!$C$7:$U$36,19,FALSE))</f>
        <v/>
      </c>
      <c r="AV52" s="1117" t="str">
        <f>IF(AV50="","",VLOOKUP(AV50,'標準様式１シフト記号表（勤務時間帯）'!$C$7:$U$36,19,FALSE))</f>
        <v/>
      </c>
      <c r="AW52" s="1117" t="str">
        <f>IF(AW50="","",VLOOKUP(AW50,'標準様式１シフト記号表（勤務時間帯）'!$C$7:$U$36,19,FALSE))</f>
        <v/>
      </c>
      <c r="AX52" s="1163">
        <f>IF($BB$4="４週",SUM(S52:AT52),IF($BB$4="暦月",SUM(S52:AW52),""))</f>
        <v>0</v>
      </c>
      <c r="AY52" s="1176"/>
      <c r="AZ52" s="1187">
        <f>IF($BB$4="４週",AX52/4,IF($BB$4="暦月",'標準様式１（100名）'!AX52/('標準様式１（100名）'!$BB$9/7),""))</f>
        <v>0</v>
      </c>
      <c r="BA52" s="1196"/>
      <c r="BB52" s="1207"/>
      <c r="BC52" s="1222"/>
      <c r="BD52" s="1222"/>
      <c r="BE52" s="1222"/>
      <c r="BF52" s="1236"/>
    </row>
    <row r="53" spans="2:58" ht="20.25" customHeight="1">
      <c r="B53" s="939">
        <f>B50+1</f>
        <v>11</v>
      </c>
      <c r="C53" s="958"/>
      <c r="D53" s="978"/>
      <c r="E53" s="988"/>
      <c r="F53" s="995"/>
      <c r="G53" s="995"/>
      <c r="H53" s="1019"/>
      <c r="I53" s="1026"/>
      <c r="J53" s="1026"/>
      <c r="K53" s="1031"/>
      <c r="L53" s="1041"/>
      <c r="M53" s="1050"/>
      <c r="N53" s="1050"/>
      <c r="O53" s="1062"/>
      <c r="P53" s="1071" t="s">
        <v>589</v>
      </c>
      <c r="Q53" s="1080"/>
      <c r="R53" s="1088"/>
      <c r="S53" s="1252"/>
      <c r="T53" s="1254"/>
      <c r="U53" s="1254"/>
      <c r="V53" s="1254"/>
      <c r="W53" s="1254"/>
      <c r="X53" s="1254"/>
      <c r="Y53" s="1255"/>
      <c r="Z53" s="1252"/>
      <c r="AA53" s="1254"/>
      <c r="AB53" s="1254"/>
      <c r="AC53" s="1254"/>
      <c r="AD53" s="1254"/>
      <c r="AE53" s="1254"/>
      <c r="AF53" s="1255"/>
      <c r="AG53" s="1252"/>
      <c r="AH53" s="1254"/>
      <c r="AI53" s="1254"/>
      <c r="AJ53" s="1254"/>
      <c r="AK53" s="1254"/>
      <c r="AL53" s="1254"/>
      <c r="AM53" s="1255"/>
      <c r="AN53" s="1252"/>
      <c r="AO53" s="1254"/>
      <c r="AP53" s="1254"/>
      <c r="AQ53" s="1254"/>
      <c r="AR53" s="1254"/>
      <c r="AS53" s="1254"/>
      <c r="AT53" s="1255"/>
      <c r="AU53" s="1252"/>
      <c r="AV53" s="1254"/>
      <c r="AW53" s="1254"/>
      <c r="AX53" s="1257"/>
      <c r="AY53" s="1261"/>
      <c r="AZ53" s="1264"/>
      <c r="BA53" s="1267"/>
      <c r="BB53" s="1208"/>
      <c r="BC53" s="1223"/>
      <c r="BD53" s="1223"/>
      <c r="BE53" s="1223"/>
      <c r="BF53" s="1237"/>
    </row>
    <row r="54" spans="2:58" ht="20.25" customHeight="1">
      <c r="B54" s="939"/>
      <c r="C54" s="959"/>
      <c r="D54" s="979"/>
      <c r="E54" s="989"/>
      <c r="F54" s="993"/>
      <c r="G54" s="1006"/>
      <c r="H54" s="1018"/>
      <c r="I54" s="1026"/>
      <c r="J54" s="1026"/>
      <c r="K54" s="1031"/>
      <c r="L54" s="1040"/>
      <c r="M54" s="1049"/>
      <c r="N54" s="1049"/>
      <c r="O54" s="1061"/>
      <c r="P54" s="1069" t="s">
        <v>590</v>
      </c>
      <c r="Q54" s="1078"/>
      <c r="R54" s="1086"/>
      <c r="S54" s="1103" t="str">
        <f>IF(S53="","",VLOOKUP(S53,'標準様式１シフト記号表（勤務時間帯）'!$C$7:$K$36,9,FALSE))</f>
        <v/>
      </c>
      <c r="T54" s="1116" t="str">
        <f>IF(T53="","",VLOOKUP(T53,'標準様式１シフト記号表（勤務時間帯）'!$C$7:$K$36,9,FALSE))</f>
        <v/>
      </c>
      <c r="U54" s="1116" t="str">
        <f>IF(U53="","",VLOOKUP(U53,'標準様式１シフト記号表（勤務時間帯）'!$C$7:$K$36,9,FALSE))</f>
        <v/>
      </c>
      <c r="V54" s="1116" t="str">
        <f>IF(V53="","",VLOOKUP(V53,'標準様式１シフト記号表（勤務時間帯）'!$C$7:$K$36,9,FALSE))</f>
        <v/>
      </c>
      <c r="W54" s="1116" t="str">
        <f>IF(W53="","",VLOOKUP(W53,'標準様式１シフト記号表（勤務時間帯）'!$C$7:$K$36,9,FALSE))</f>
        <v/>
      </c>
      <c r="X54" s="1116" t="str">
        <f>IF(X53="","",VLOOKUP(X53,'標準様式１シフト記号表（勤務時間帯）'!$C$7:$K$36,9,FALSE))</f>
        <v/>
      </c>
      <c r="Y54" s="1127" t="str">
        <f>IF(Y53="","",VLOOKUP(Y53,'標準様式１シフト記号表（勤務時間帯）'!$C$7:$K$36,9,FALSE))</f>
        <v/>
      </c>
      <c r="Z54" s="1103" t="str">
        <f>IF(Z53="","",VLOOKUP(Z53,'標準様式１シフト記号表（勤務時間帯）'!$C$7:$K$36,9,FALSE))</f>
        <v/>
      </c>
      <c r="AA54" s="1116" t="str">
        <f>IF(AA53="","",VLOOKUP(AA53,'標準様式１シフト記号表（勤務時間帯）'!$C$7:$K$36,9,FALSE))</f>
        <v/>
      </c>
      <c r="AB54" s="1116" t="str">
        <f>IF(AB53="","",VLOOKUP(AB53,'標準様式１シフト記号表（勤務時間帯）'!$C$7:$K$36,9,FALSE))</f>
        <v/>
      </c>
      <c r="AC54" s="1116" t="str">
        <f>IF(AC53="","",VLOOKUP(AC53,'標準様式１シフト記号表（勤務時間帯）'!$C$7:$K$36,9,FALSE))</f>
        <v/>
      </c>
      <c r="AD54" s="1116" t="str">
        <f>IF(AD53="","",VLOOKUP(AD53,'標準様式１シフト記号表（勤務時間帯）'!$C$7:$K$36,9,FALSE))</f>
        <v/>
      </c>
      <c r="AE54" s="1116" t="str">
        <f>IF(AE53="","",VLOOKUP(AE53,'標準様式１シフト記号表（勤務時間帯）'!$C$7:$K$36,9,FALSE))</f>
        <v/>
      </c>
      <c r="AF54" s="1127" t="str">
        <f>IF(AF53="","",VLOOKUP(AF53,'標準様式１シフト記号表（勤務時間帯）'!$C$7:$K$36,9,FALSE))</f>
        <v/>
      </c>
      <c r="AG54" s="1103" t="str">
        <f>IF(AG53="","",VLOOKUP(AG53,'標準様式１シフト記号表（勤務時間帯）'!$C$7:$K$36,9,FALSE))</f>
        <v/>
      </c>
      <c r="AH54" s="1116" t="str">
        <f>IF(AH53="","",VLOOKUP(AH53,'標準様式１シフト記号表（勤務時間帯）'!$C$7:$K$36,9,FALSE))</f>
        <v/>
      </c>
      <c r="AI54" s="1116" t="str">
        <f>IF(AI53="","",VLOOKUP(AI53,'標準様式１シフト記号表（勤務時間帯）'!$C$7:$K$36,9,FALSE))</f>
        <v/>
      </c>
      <c r="AJ54" s="1116" t="str">
        <f>IF(AJ53="","",VLOOKUP(AJ53,'標準様式１シフト記号表（勤務時間帯）'!$C$7:$K$36,9,FALSE))</f>
        <v/>
      </c>
      <c r="AK54" s="1116" t="str">
        <f>IF(AK53="","",VLOOKUP(AK53,'標準様式１シフト記号表（勤務時間帯）'!$C$7:$K$36,9,FALSE))</f>
        <v/>
      </c>
      <c r="AL54" s="1116" t="str">
        <f>IF(AL53="","",VLOOKUP(AL53,'標準様式１シフト記号表（勤務時間帯）'!$C$7:$K$36,9,FALSE))</f>
        <v/>
      </c>
      <c r="AM54" s="1127" t="str">
        <f>IF(AM53="","",VLOOKUP(AM53,'標準様式１シフト記号表（勤務時間帯）'!$C$7:$K$36,9,FALSE))</f>
        <v/>
      </c>
      <c r="AN54" s="1103" t="str">
        <f>IF(AN53="","",VLOOKUP(AN53,'標準様式１シフト記号表（勤務時間帯）'!$C$7:$K$36,9,FALSE))</f>
        <v/>
      </c>
      <c r="AO54" s="1116" t="str">
        <f>IF(AO53="","",VLOOKUP(AO53,'標準様式１シフト記号表（勤務時間帯）'!$C$7:$K$36,9,FALSE))</f>
        <v/>
      </c>
      <c r="AP54" s="1116" t="str">
        <f>IF(AP53="","",VLOOKUP(AP53,'標準様式１シフト記号表（勤務時間帯）'!$C$7:$K$36,9,FALSE))</f>
        <v/>
      </c>
      <c r="AQ54" s="1116" t="str">
        <f>IF(AQ53="","",VLOOKUP(AQ53,'標準様式１シフト記号表（勤務時間帯）'!$C$7:$K$36,9,FALSE))</f>
        <v/>
      </c>
      <c r="AR54" s="1116" t="str">
        <f>IF(AR53="","",VLOOKUP(AR53,'標準様式１シフト記号表（勤務時間帯）'!$C$7:$K$36,9,FALSE))</f>
        <v/>
      </c>
      <c r="AS54" s="1116" t="str">
        <f>IF(AS53="","",VLOOKUP(AS53,'標準様式１シフト記号表（勤務時間帯）'!$C$7:$K$36,9,FALSE))</f>
        <v/>
      </c>
      <c r="AT54" s="1127" t="str">
        <f>IF(AT53="","",VLOOKUP(AT53,'標準様式１シフト記号表（勤務時間帯）'!$C$7:$K$36,9,FALSE))</f>
        <v/>
      </c>
      <c r="AU54" s="1103" t="str">
        <f>IF(AU53="","",VLOOKUP(AU53,'標準様式１シフト記号表（勤務時間帯）'!$C$7:$K$36,9,FALSE))</f>
        <v/>
      </c>
      <c r="AV54" s="1116" t="str">
        <f>IF(AV53="","",VLOOKUP(AV53,'標準様式１シフト記号表（勤務時間帯）'!$C$7:$K$36,9,FALSE))</f>
        <v/>
      </c>
      <c r="AW54" s="1116" t="str">
        <f>IF(AW53="","",VLOOKUP(AW53,'標準様式１シフト記号表（勤務時間帯）'!$C$7:$K$36,9,FALSE))</f>
        <v/>
      </c>
      <c r="AX54" s="1162">
        <f>IF($BB$4="４週",SUM(S54:AT54),IF($BB$4="暦月",SUM(S54:AW54),""))</f>
        <v>0</v>
      </c>
      <c r="AY54" s="1175"/>
      <c r="AZ54" s="1186">
        <f>IF($BB$4="４週",AX54/4,IF($BB$4="暦月",'標準様式１（100名）'!AX54/('標準様式１（100名）'!$BB$9/7),""))</f>
        <v>0</v>
      </c>
      <c r="BA54" s="1195"/>
      <c r="BB54" s="1206"/>
      <c r="BC54" s="1221"/>
      <c r="BD54" s="1221"/>
      <c r="BE54" s="1221"/>
      <c r="BF54" s="1235"/>
    </row>
    <row r="55" spans="2:58" ht="20.25" customHeight="1">
      <c r="B55" s="939"/>
      <c r="C55" s="960"/>
      <c r="D55" s="980"/>
      <c r="E55" s="990"/>
      <c r="F55" s="993">
        <f>C53</f>
        <v>0</v>
      </c>
      <c r="G55" s="1007"/>
      <c r="H55" s="1018"/>
      <c r="I55" s="1026"/>
      <c r="J55" s="1026"/>
      <c r="K55" s="1031"/>
      <c r="L55" s="1042"/>
      <c r="M55" s="1051"/>
      <c r="N55" s="1051"/>
      <c r="O55" s="1063"/>
      <c r="P55" s="1070" t="s">
        <v>316</v>
      </c>
      <c r="Q55" s="1079"/>
      <c r="R55" s="1087"/>
      <c r="S55" s="1104" t="str">
        <f>IF(S53="","",VLOOKUP(S53,'標準様式１シフト記号表（勤務時間帯）'!$C$7:$U$36,19,FALSE))</f>
        <v/>
      </c>
      <c r="T55" s="1117" t="str">
        <f>IF(T53="","",VLOOKUP(T53,'標準様式１シフト記号表（勤務時間帯）'!$C$7:$U$36,19,FALSE))</f>
        <v/>
      </c>
      <c r="U55" s="1117" t="str">
        <f>IF(U53="","",VLOOKUP(U53,'標準様式１シフト記号表（勤務時間帯）'!$C$7:$U$36,19,FALSE))</f>
        <v/>
      </c>
      <c r="V55" s="1117" t="str">
        <f>IF(V53="","",VLOOKUP(V53,'標準様式１シフト記号表（勤務時間帯）'!$C$7:$U$36,19,FALSE))</f>
        <v/>
      </c>
      <c r="W55" s="1117" t="str">
        <f>IF(W53="","",VLOOKUP(W53,'標準様式１シフト記号表（勤務時間帯）'!$C$7:$U$36,19,FALSE))</f>
        <v/>
      </c>
      <c r="X55" s="1117" t="str">
        <f>IF(X53="","",VLOOKUP(X53,'標準様式１シフト記号表（勤務時間帯）'!$C$7:$U$36,19,FALSE))</f>
        <v/>
      </c>
      <c r="Y55" s="1128" t="str">
        <f>IF(Y53="","",VLOOKUP(Y53,'標準様式１シフト記号表（勤務時間帯）'!$C$7:$U$36,19,FALSE))</f>
        <v/>
      </c>
      <c r="Z55" s="1104" t="str">
        <f>IF(Z53="","",VLOOKUP(Z53,'標準様式１シフト記号表（勤務時間帯）'!$C$7:$U$36,19,FALSE))</f>
        <v/>
      </c>
      <c r="AA55" s="1117" t="str">
        <f>IF(AA53="","",VLOOKUP(AA53,'標準様式１シフト記号表（勤務時間帯）'!$C$7:$U$36,19,FALSE))</f>
        <v/>
      </c>
      <c r="AB55" s="1117" t="str">
        <f>IF(AB53="","",VLOOKUP(AB53,'標準様式１シフト記号表（勤務時間帯）'!$C$7:$U$36,19,FALSE))</f>
        <v/>
      </c>
      <c r="AC55" s="1117" t="str">
        <f>IF(AC53="","",VLOOKUP(AC53,'標準様式１シフト記号表（勤務時間帯）'!$C$7:$U$36,19,FALSE))</f>
        <v/>
      </c>
      <c r="AD55" s="1117" t="str">
        <f>IF(AD53="","",VLOOKUP(AD53,'標準様式１シフト記号表（勤務時間帯）'!$C$7:$U$36,19,FALSE))</f>
        <v/>
      </c>
      <c r="AE55" s="1117" t="str">
        <f>IF(AE53="","",VLOOKUP(AE53,'標準様式１シフト記号表（勤務時間帯）'!$C$7:$U$36,19,FALSE))</f>
        <v/>
      </c>
      <c r="AF55" s="1128" t="str">
        <f>IF(AF53="","",VLOOKUP(AF53,'標準様式１シフト記号表（勤務時間帯）'!$C$7:$U$36,19,FALSE))</f>
        <v/>
      </c>
      <c r="AG55" s="1104" t="str">
        <f>IF(AG53="","",VLOOKUP(AG53,'標準様式１シフト記号表（勤務時間帯）'!$C$7:$U$36,19,FALSE))</f>
        <v/>
      </c>
      <c r="AH55" s="1117" t="str">
        <f>IF(AH53="","",VLOOKUP(AH53,'標準様式１シフト記号表（勤務時間帯）'!$C$7:$U$36,19,FALSE))</f>
        <v/>
      </c>
      <c r="AI55" s="1117" t="str">
        <f>IF(AI53="","",VLOOKUP(AI53,'標準様式１シフト記号表（勤務時間帯）'!$C$7:$U$36,19,FALSE))</f>
        <v/>
      </c>
      <c r="AJ55" s="1117" t="str">
        <f>IF(AJ53="","",VLOOKUP(AJ53,'標準様式１シフト記号表（勤務時間帯）'!$C$7:$U$36,19,FALSE))</f>
        <v/>
      </c>
      <c r="AK55" s="1117" t="str">
        <f>IF(AK53="","",VLOOKUP(AK53,'標準様式１シフト記号表（勤務時間帯）'!$C$7:$U$36,19,FALSE))</f>
        <v/>
      </c>
      <c r="AL55" s="1117" t="str">
        <f>IF(AL53="","",VLOOKUP(AL53,'標準様式１シフト記号表（勤務時間帯）'!$C$7:$U$36,19,FALSE))</f>
        <v/>
      </c>
      <c r="AM55" s="1128" t="str">
        <f>IF(AM53="","",VLOOKUP(AM53,'標準様式１シフト記号表（勤務時間帯）'!$C$7:$U$36,19,FALSE))</f>
        <v/>
      </c>
      <c r="AN55" s="1104" t="str">
        <f>IF(AN53="","",VLOOKUP(AN53,'標準様式１シフト記号表（勤務時間帯）'!$C$7:$U$36,19,FALSE))</f>
        <v/>
      </c>
      <c r="AO55" s="1117" t="str">
        <f>IF(AO53="","",VLOOKUP(AO53,'標準様式１シフト記号表（勤務時間帯）'!$C$7:$U$36,19,FALSE))</f>
        <v/>
      </c>
      <c r="AP55" s="1117" t="str">
        <f>IF(AP53="","",VLOOKUP(AP53,'標準様式１シフト記号表（勤務時間帯）'!$C$7:$U$36,19,FALSE))</f>
        <v/>
      </c>
      <c r="AQ55" s="1117" t="str">
        <f>IF(AQ53="","",VLOOKUP(AQ53,'標準様式１シフト記号表（勤務時間帯）'!$C$7:$U$36,19,FALSE))</f>
        <v/>
      </c>
      <c r="AR55" s="1117" t="str">
        <f>IF(AR53="","",VLOOKUP(AR53,'標準様式１シフト記号表（勤務時間帯）'!$C$7:$U$36,19,FALSE))</f>
        <v/>
      </c>
      <c r="AS55" s="1117" t="str">
        <f>IF(AS53="","",VLOOKUP(AS53,'標準様式１シフト記号表（勤務時間帯）'!$C$7:$U$36,19,FALSE))</f>
        <v/>
      </c>
      <c r="AT55" s="1128" t="str">
        <f>IF(AT53="","",VLOOKUP(AT53,'標準様式１シフト記号表（勤務時間帯）'!$C$7:$U$36,19,FALSE))</f>
        <v/>
      </c>
      <c r="AU55" s="1104" t="str">
        <f>IF(AU53="","",VLOOKUP(AU53,'標準様式１シフト記号表（勤務時間帯）'!$C$7:$U$36,19,FALSE))</f>
        <v/>
      </c>
      <c r="AV55" s="1117" t="str">
        <f>IF(AV53="","",VLOOKUP(AV53,'標準様式１シフト記号表（勤務時間帯）'!$C$7:$U$36,19,FALSE))</f>
        <v/>
      </c>
      <c r="AW55" s="1117" t="str">
        <f>IF(AW53="","",VLOOKUP(AW53,'標準様式１シフト記号表（勤務時間帯）'!$C$7:$U$36,19,FALSE))</f>
        <v/>
      </c>
      <c r="AX55" s="1163">
        <f>IF($BB$4="４週",SUM(S55:AT55),IF($BB$4="暦月",SUM(S55:AW55),""))</f>
        <v>0</v>
      </c>
      <c r="AY55" s="1176"/>
      <c r="AZ55" s="1187">
        <f>IF($BB$4="４週",AX55/4,IF($BB$4="暦月",'標準様式１（100名）'!AX55/('標準様式１（100名）'!$BB$9/7),""))</f>
        <v>0</v>
      </c>
      <c r="BA55" s="1196"/>
      <c r="BB55" s="1207"/>
      <c r="BC55" s="1222"/>
      <c r="BD55" s="1222"/>
      <c r="BE55" s="1222"/>
      <c r="BF55" s="1236"/>
    </row>
    <row r="56" spans="2:58" ht="20.25" customHeight="1">
      <c r="B56" s="939">
        <f>B53+1</f>
        <v>12</v>
      </c>
      <c r="C56" s="958"/>
      <c r="D56" s="978"/>
      <c r="E56" s="988"/>
      <c r="F56" s="995"/>
      <c r="G56" s="995"/>
      <c r="H56" s="1019"/>
      <c r="I56" s="1026"/>
      <c r="J56" s="1026"/>
      <c r="K56" s="1031"/>
      <c r="L56" s="1041"/>
      <c r="M56" s="1050"/>
      <c r="N56" s="1050"/>
      <c r="O56" s="1062"/>
      <c r="P56" s="1071" t="s">
        <v>589</v>
      </c>
      <c r="Q56" s="1080"/>
      <c r="R56" s="1088"/>
      <c r="S56" s="1252"/>
      <c r="T56" s="1254"/>
      <c r="U56" s="1254"/>
      <c r="V56" s="1254"/>
      <c r="W56" s="1254"/>
      <c r="X56" s="1254"/>
      <c r="Y56" s="1255"/>
      <c r="Z56" s="1252"/>
      <c r="AA56" s="1254"/>
      <c r="AB56" s="1254"/>
      <c r="AC56" s="1254"/>
      <c r="AD56" s="1254"/>
      <c r="AE56" s="1254"/>
      <c r="AF56" s="1255"/>
      <c r="AG56" s="1252"/>
      <c r="AH56" s="1254"/>
      <c r="AI56" s="1254"/>
      <c r="AJ56" s="1254"/>
      <c r="AK56" s="1254"/>
      <c r="AL56" s="1254"/>
      <c r="AM56" s="1255"/>
      <c r="AN56" s="1252"/>
      <c r="AO56" s="1254"/>
      <c r="AP56" s="1254"/>
      <c r="AQ56" s="1254"/>
      <c r="AR56" s="1254"/>
      <c r="AS56" s="1254"/>
      <c r="AT56" s="1255"/>
      <c r="AU56" s="1252"/>
      <c r="AV56" s="1254"/>
      <c r="AW56" s="1254"/>
      <c r="AX56" s="1257"/>
      <c r="AY56" s="1261"/>
      <c r="AZ56" s="1264"/>
      <c r="BA56" s="1267"/>
      <c r="BB56" s="1209"/>
      <c r="BC56" s="1050"/>
      <c r="BD56" s="1050"/>
      <c r="BE56" s="1050"/>
      <c r="BF56" s="1062"/>
    </row>
    <row r="57" spans="2:58" ht="20.25" customHeight="1">
      <c r="B57" s="939"/>
      <c r="C57" s="959"/>
      <c r="D57" s="979"/>
      <c r="E57" s="989"/>
      <c r="F57" s="993"/>
      <c r="G57" s="1006"/>
      <c r="H57" s="1018"/>
      <c r="I57" s="1026"/>
      <c r="J57" s="1026"/>
      <c r="K57" s="1031"/>
      <c r="L57" s="1040"/>
      <c r="M57" s="1049"/>
      <c r="N57" s="1049"/>
      <c r="O57" s="1061"/>
      <c r="P57" s="1069" t="s">
        <v>590</v>
      </c>
      <c r="Q57" s="1078"/>
      <c r="R57" s="1086"/>
      <c r="S57" s="1103" t="str">
        <f>IF(S56="","",VLOOKUP(S56,'標準様式１シフト記号表（勤務時間帯）'!$C$7:$K$36,9,FALSE))</f>
        <v/>
      </c>
      <c r="T57" s="1116" t="str">
        <f>IF(T56="","",VLOOKUP(T56,'標準様式１シフト記号表（勤務時間帯）'!$C$7:$K$36,9,FALSE))</f>
        <v/>
      </c>
      <c r="U57" s="1116" t="str">
        <f>IF(U56="","",VLOOKUP(U56,'標準様式１シフト記号表（勤務時間帯）'!$C$7:$K$36,9,FALSE))</f>
        <v/>
      </c>
      <c r="V57" s="1116" t="str">
        <f>IF(V56="","",VLOOKUP(V56,'標準様式１シフト記号表（勤務時間帯）'!$C$7:$K$36,9,FALSE))</f>
        <v/>
      </c>
      <c r="W57" s="1116" t="str">
        <f>IF(W56="","",VLOOKUP(W56,'標準様式１シフト記号表（勤務時間帯）'!$C$7:$K$36,9,FALSE))</f>
        <v/>
      </c>
      <c r="X57" s="1116" t="str">
        <f>IF(X56="","",VLOOKUP(X56,'標準様式１シフト記号表（勤務時間帯）'!$C$7:$K$36,9,FALSE))</f>
        <v/>
      </c>
      <c r="Y57" s="1127" t="str">
        <f>IF(Y56="","",VLOOKUP(Y56,'標準様式１シフト記号表（勤務時間帯）'!$C$7:$K$36,9,FALSE))</f>
        <v/>
      </c>
      <c r="Z57" s="1103" t="str">
        <f>IF(Z56="","",VLOOKUP(Z56,'標準様式１シフト記号表（勤務時間帯）'!$C$7:$K$36,9,FALSE))</f>
        <v/>
      </c>
      <c r="AA57" s="1116" t="str">
        <f>IF(AA56="","",VLOOKUP(AA56,'標準様式１シフト記号表（勤務時間帯）'!$C$7:$K$36,9,FALSE))</f>
        <v/>
      </c>
      <c r="AB57" s="1116" t="str">
        <f>IF(AB56="","",VLOOKUP(AB56,'標準様式１シフト記号表（勤務時間帯）'!$C$7:$K$36,9,FALSE))</f>
        <v/>
      </c>
      <c r="AC57" s="1116" t="str">
        <f>IF(AC56="","",VLOOKUP(AC56,'標準様式１シフト記号表（勤務時間帯）'!$C$7:$K$36,9,FALSE))</f>
        <v/>
      </c>
      <c r="AD57" s="1116" t="str">
        <f>IF(AD56="","",VLOOKUP(AD56,'標準様式１シフト記号表（勤務時間帯）'!$C$7:$K$36,9,FALSE))</f>
        <v/>
      </c>
      <c r="AE57" s="1116" t="str">
        <f>IF(AE56="","",VLOOKUP(AE56,'標準様式１シフト記号表（勤務時間帯）'!$C$7:$K$36,9,FALSE))</f>
        <v/>
      </c>
      <c r="AF57" s="1127" t="str">
        <f>IF(AF56="","",VLOOKUP(AF56,'標準様式１シフト記号表（勤務時間帯）'!$C$7:$K$36,9,FALSE))</f>
        <v/>
      </c>
      <c r="AG57" s="1103" t="str">
        <f>IF(AG56="","",VLOOKUP(AG56,'標準様式１シフト記号表（勤務時間帯）'!$C$7:$K$36,9,FALSE))</f>
        <v/>
      </c>
      <c r="AH57" s="1116" t="str">
        <f>IF(AH56="","",VLOOKUP(AH56,'標準様式１シフト記号表（勤務時間帯）'!$C$7:$K$36,9,FALSE))</f>
        <v/>
      </c>
      <c r="AI57" s="1116" t="str">
        <f>IF(AI56="","",VLOOKUP(AI56,'標準様式１シフト記号表（勤務時間帯）'!$C$7:$K$36,9,FALSE))</f>
        <v/>
      </c>
      <c r="AJ57" s="1116" t="str">
        <f>IF(AJ56="","",VLOOKUP(AJ56,'標準様式１シフト記号表（勤務時間帯）'!$C$7:$K$36,9,FALSE))</f>
        <v/>
      </c>
      <c r="AK57" s="1116" t="str">
        <f>IF(AK56="","",VLOOKUP(AK56,'標準様式１シフト記号表（勤務時間帯）'!$C$7:$K$36,9,FALSE))</f>
        <v/>
      </c>
      <c r="AL57" s="1116" t="str">
        <f>IF(AL56="","",VLOOKUP(AL56,'標準様式１シフト記号表（勤務時間帯）'!$C$7:$K$36,9,FALSE))</f>
        <v/>
      </c>
      <c r="AM57" s="1127" t="str">
        <f>IF(AM56="","",VLOOKUP(AM56,'標準様式１シフト記号表（勤務時間帯）'!$C$7:$K$36,9,FALSE))</f>
        <v/>
      </c>
      <c r="AN57" s="1103" t="str">
        <f>IF(AN56="","",VLOOKUP(AN56,'標準様式１シフト記号表（勤務時間帯）'!$C$7:$K$36,9,FALSE))</f>
        <v/>
      </c>
      <c r="AO57" s="1116" t="str">
        <f>IF(AO56="","",VLOOKUP(AO56,'標準様式１シフト記号表（勤務時間帯）'!$C$7:$K$36,9,FALSE))</f>
        <v/>
      </c>
      <c r="AP57" s="1116" t="str">
        <f>IF(AP56="","",VLOOKUP(AP56,'標準様式１シフト記号表（勤務時間帯）'!$C$7:$K$36,9,FALSE))</f>
        <v/>
      </c>
      <c r="AQ57" s="1116" t="str">
        <f>IF(AQ56="","",VLOOKUP(AQ56,'標準様式１シフト記号表（勤務時間帯）'!$C$7:$K$36,9,FALSE))</f>
        <v/>
      </c>
      <c r="AR57" s="1116" t="str">
        <f>IF(AR56="","",VLOOKUP(AR56,'標準様式１シフト記号表（勤務時間帯）'!$C$7:$K$36,9,FALSE))</f>
        <v/>
      </c>
      <c r="AS57" s="1116" t="str">
        <f>IF(AS56="","",VLOOKUP(AS56,'標準様式１シフト記号表（勤務時間帯）'!$C$7:$K$36,9,FALSE))</f>
        <v/>
      </c>
      <c r="AT57" s="1127" t="str">
        <f>IF(AT56="","",VLOOKUP(AT56,'標準様式１シフト記号表（勤務時間帯）'!$C$7:$K$36,9,FALSE))</f>
        <v/>
      </c>
      <c r="AU57" s="1103" t="str">
        <f>IF(AU56="","",VLOOKUP(AU56,'標準様式１シフト記号表（勤務時間帯）'!$C$7:$K$36,9,FALSE))</f>
        <v/>
      </c>
      <c r="AV57" s="1116" t="str">
        <f>IF(AV56="","",VLOOKUP(AV56,'標準様式１シフト記号表（勤務時間帯）'!$C$7:$K$36,9,FALSE))</f>
        <v/>
      </c>
      <c r="AW57" s="1116" t="str">
        <f>IF(AW56="","",VLOOKUP(AW56,'標準様式１シフト記号表（勤務時間帯）'!$C$7:$K$36,9,FALSE))</f>
        <v/>
      </c>
      <c r="AX57" s="1162">
        <f>IF($BB$4="４週",SUM(S57:AT57),IF($BB$4="暦月",SUM(S57:AW57),""))</f>
        <v>0</v>
      </c>
      <c r="AY57" s="1175"/>
      <c r="AZ57" s="1186">
        <f>IF($BB$4="４週",AX57/4,IF($BB$4="暦月",'標準様式１（100名）'!AX57/('標準様式１（100名）'!$BB$9/7),""))</f>
        <v>0</v>
      </c>
      <c r="BA57" s="1195"/>
      <c r="BB57" s="1210"/>
      <c r="BC57" s="1049"/>
      <c r="BD57" s="1049"/>
      <c r="BE57" s="1049"/>
      <c r="BF57" s="1061"/>
    </row>
    <row r="58" spans="2:58" ht="20.25" customHeight="1">
      <c r="B58" s="939"/>
      <c r="C58" s="960"/>
      <c r="D58" s="980"/>
      <c r="E58" s="990"/>
      <c r="F58" s="993">
        <f>C56</f>
        <v>0</v>
      </c>
      <c r="G58" s="1007"/>
      <c r="H58" s="1018"/>
      <c r="I58" s="1026"/>
      <c r="J58" s="1026"/>
      <c r="K58" s="1031"/>
      <c r="L58" s="1042"/>
      <c r="M58" s="1051"/>
      <c r="N58" s="1051"/>
      <c r="O58" s="1063"/>
      <c r="P58" s="1070" t="s">
        <v>316</v>
      </c>
      <c r="Q58" s="1079"/>
      <c r="R58" s="1087"/>
      <c r="S58" s="1104" t="str">
        <f>IF(S56="","",VLOOKUP(S56,'標準様式１シフト記号表（勤務時間帯）'!$C$7:$U$36,19,FALSE))</f>
        <v/>
      </c>
      <c r="T58" s="1117" t="str">
        <f>IF(T56="","",VLOOKUP(T56,'標準様式１シフト記号表（勤務時間帯）'!$C$7:$U$36,19,FALSE))</f>
        <v/>
      </c>
      <c r="U58" s="1117" t="str">
        <f>IF(U56="","",VLOOKUP(U56,'標準様式１シフト記号表（勤務時間帯）'!$C$7:$U$36,19,FALSE))</f>
        <v/>
      </c>
      <c r="V58" s="1117" t="str">
        <f>IF(V56="","",VLOOKUP(V56,'標準様式１シフト記号表（勤務時間帯）'!$C$7:$U$36,19,FALSE))</f>
        <v/>
      </c>
      <c r="W58" s="1117" t="str">
        <f>IF(W56="","",VLOOKUP(W56,'標準様式１シフト記号表（勤務時間帯）'!$C$7:$U$36,19,FALSE))</f>
        <v/>
      </c>
      <c r="X58" s="1117" t="str">
        <f>IF(X56="","",VLOOKUP(X56,'標準様式１シフト記号表（勤務時間帯）'!$C$7:$U$36,19,FALSE))</f>
        <v/>
      </c>
      <c r="Y58" s="1128" t="str">
        <f>IF(Y56="","",VLOOKUP(Y56,'標準様式１シフト記号表（勤務時間帯）'!$C$7:$U$36,19,FALSE))</f>
        <v/>
      </c>
      <c r="Z58" s="1104" t="str">
        <f>IF(Z56="","",VLOOKUP(Z56,'標準様式１シフト記号表（勤務時間帯）'!$C$7:$U$36,19,FALSE))</f>
        <v/>
      </c>
      <c r="AA58" s="1117" t="str">
        <f>IF(AA56="","",VLOOKUP(AA56,'標準様式１シフト記号表（勤務時間帯）'!$C$7:$U$36,19,FALSE))</f>
        <v/>
      </c>
      <c r="AB58" s="1117" t="str">
        <f>IF(AB56="","",VLOOKUP(AB56,'標準様式１シフト記号表（勤務時間帯）'!$C$7:$U$36,19,FALSE))</f>
        <v/>
      </c>
      <c r="AC58" s="1117" t="str">
        <f>IF(AC56="","",VLOOKUP(AC56,'標準様式１シフト記号表（勤務時間帯）'!$C$7:$U$36,19,FALSE))</f>
        <v/>
      </c>
      <c r="AD58" s="1117" t="str">
        <f>IF(AD56="","",VLOOKUP(AD56,'標準様式１シフト記号表（勤務時間帯）'!$C$7:$U$36,19,FALSE))</f>
        <v/>
      </c>
      <c r="AE58" s="1117" t="str">
        <f>IF(AE56="","",VLOOKUP(AE56,'標準様式１シフト記号表（勤務時間帯）'!$C$7:$U$36,19,FALSE))</f>
        <v/>
      </c>
      <c r="AF58" s="1128" t="str">
        <f>IF(AF56="","",VLOOKUP(AF56,'標準様式１シフト記号表（勤務時間帯）'!$C$7:$U$36,19,FALSE))</f>
        <v/>
      </c>
      <c r="AG58" s="1104" t="str">
        <f>IF(AG56="","",VLOOKUP(AG56,'標準様式１シフト記号表（勤務時間帯）'!$C$7:$U$36,19,FALSE))</f>
        <v/>
      </c>
      <c r="AH58" s="1117" t="str">
        <f>IF(AH56="","",VLOOKUP(AH56,'標準様式１シフト記号表（勤務時間帯）'!$C$7:$U$36,19,FALSE))</f>
        <v/>
      </c>
      <c r="AI58" s="1117" t="str">
        <f>IF(AI56="","",VLOOKUP(AI56,'標準様式１シフト記号表（勤務時間帯）'!$C$7:$U$36,19,FALSE))</f>
        <v/>
      </c>
      <c r="AJ58" s="1117" t="str">
        <f>IF(AJ56="","",VLOOKUP(AJ56,'標準様式１シフト記号表（勤務時間帯）'!$C$7:$U$36,19,FALSE))</f>
        <v/>
      </c>
      <c r="AK58" s="1117" t="str">
        <f>IF(AK56="","",VLOOKUP(AK56,'標準様式１シフト記号表（勤務時間帯）'!$C$7:$U$36,19,FALSE))</f>
        <v/>
      </c>
      <c r="AL58" s="1117" t="str">
        <f>IF(AL56="","",VLOOKUP(AL56,'標準様式１シフト記号表（勤務時間帯）'!$C$7:$U$36,19,FALSE))</f>
        <v/>
      </c>
      <c r="AM58" s="1128" t="str">
        <f>IF(AM56="","",VLOOKUP(AM56,'標準様式１シフト記号表（勤務時間帯）'!$C$7:$U$36,19,FALSE))</f>
        <v/>
      </c>
      <c r="AN58" s="1104" t="str">
        <f>IF(AN56="","",VLOOKUP(AN56,'標準様式１シフト記号表（勤務時間帯）'!$C$7:$U$36,19,FALSE))</f>
        <v/>
      </c>
      <c r="AO58" s="1117" t="str">
        <f>IF(AO56="","",VLOOKUP(AO56,'標準様式１シフト記号表（勤務時間帯）'!$C$7:$U$36,19,FALSE))</f>
        <v/>
      </c>
      <c r="AP58" s="1117" t="str">
        <f>IF(AP56="","",VLOOKUP(AP56,'標準様式１シフト記号表（勤務時間帯）'!$C$7:$U$36,19,FALSE))</f>
        <v/>
      </c>
      <c r="AQ58" s="1117" t="str">
        <f>IF(AQ56="","",VLOOKUP(AQ56,'標準様式１シフト記号表（勤務時間帯）'!$C$7:$U$36,19,FALSE))</f>
        <v/>
      </c>
      <c r="AR58" s="1117" t="str">
        <f>IF(AR56="","",VLOOKUP(AR56,'標準様式１シフト記号表（勤務時間帯）'!$C$7:$U$36,19,FALSE))</f>
        <v/>
      </c>
      <c r="AS58" s="1117" t="str">
        <f>IF(AS56="","",VLOOKUP(AS56,'標準様式１シフト記号表（勤務時間帯）'!$C$7:$U$36,19,FALSE))</f>
        <v/>
      </c>
      <c r="AT58" s="1128" t="str">
        <f>IF(AT56="","",VLOOKUP(AT56,'標準様式１シフト記号表（勤務時間帯）'!$C$7:$U$36,19,FALSE))</f>
        <v/>
      </c>
      <c r="AU58" s="1104" t="str">
        <f>IF(AU56="","",VLOOKUP(AU56,'標準様式１シフト記号表（勤務時間帯）'!$C$7:$U$36,19,FALSE))</f>
        <v/>
      </c>
      <c r="AV58" s="1117" t="str">
        <f>IF(AV56="","",VLOOKUP(AV56,'標準様式１シフト記号表（勤務時間帯）'!$C$7:$U$36,19,FALSE))</f>
        <v/>
      </c>
      <c r="AW58" s="1117" t="str">
        <f>IF(AW56="","",VLOOKUP(AW56,'標準様式１シフト記号表（勤務時間帯）'!$C$7:$U$36,19,FALSE))</f>
        <v/>
      </c>
      <c r="AX58" s="1163">
        <f>IF($BB$4="４週",SUM(S58:AT58),IF($BB$4="暦月",SUM(S58:AW58),""))</f>
        <v>0</v>
      </c>
      <c r="AY58" s="1176"/>
      <c r="AZ58" s="1187">
        <f>IF($BB$4="４週",AX58/4,IF($BB$4="暦月",'標準様式１（100名）'!AX58/('標準様式１（100名）'!$BB$9/7),""))</f>
        <v>0</v>
      </c>
      <c r="BA58" s="1196"/>
      <c r="BB58" s="1211"/>
      <c r="BC58" s="1051"/>
      <c r="BD58" s="1051"/>
      <c r="BE58" s="1051"/>
      <c r="BF58" s="1063"/>
    </row>
    <row r="59" spans="2:58" ht="20.25" customHeight="1">
      <c r="B59" s="939">
        <f>B56+1</f>
        <v>13</v>
      </c>
      <c r="C59" s="958"/>
      <c r="D59" s="978"/>
      <c r="E59" s="988"/>
      <c r="F59" s="995"/>
      <c r="G59" s="995"/>
      <c r="H59" s="1019"/>
      <c r="I59" s="1026"/>
      <c r="J59" s="1026"/>
      <c r="K59" s="1031"/>
      <c r="L59" s="1041"/>
      <c r="M59" s="1050"/>
      <c r="N59" s="1050"/>
      <c r="O59" s="1062"/>
      <c r="P59" s="1071" t="s">
        <v>589</v>
      </c>
      <c r="Q59" s="1080"/>
      <c r="R59" s="1088"/>
      <c r="S59" s="1252"/>
      <c r="T59" s="1254"/>
      <c r="U59" s="1254"/>
      <c r="V59" s="1254"/>
      <c r="W59" s="1254"/>
      <c r="X59" s="1254"/>
      <c r="Y59" s="1255"/>
      <c r="Z59" s="1252"/>
      <c r="AA59" s="1254"/>
      <c r="AB59" s="1254"/>
      <c r="AC59" s="1254"/>
      <c r="AD59" s="1254"/>
      <c r="AE59" s="1254"/>
      <c r="AF59" s="1255"/>
      <c r="AG59" s="1252"/>
      <c r="AH59" s="1254"/>
      <c r="AI59" s="1254"/>
      <c r="AJ59" s="1254"/>
      <c r="AK59" s="1254"/>
      <c r="AL59" s="1254"/>
      <c r="AM59" s="1255"/>
      <c r="AN59" s="1252"/>
      <c r="AO59" s="1254"/>
      <c r="AP59" s="1254"/>
      <c r="AQ59" s="1254"/>
      <c r="AR59" s="1254"/>
      <c r="AS59" s="1254"/>
      <c r="AT59" s="1255"/>
      <c r="AU59" s="1252"/>
      <c r="AV59" s="1254"/>
      <c r="AW59" s="1254"/>
      <c r="AX59" s="1257"/>
      <c r="AY59" s="1261"/>
      <c r="AZ59" s="1264"/>
      <c r="BA59" s="1267"/>
      <c r="BB59" s="1209"/>
      <c r="BC59" s="1050"/>
      <c r="BD59" s="1050"/>
      <c r="BE59" s="1050"/>
      <c r="BF59" s="1062"/>
    </row>
    <row r="60" spans="2:58" ht="20.25" customHeight="1">
      <c r="B60" s="939"/>
      <c r="C60" s="959"/>
      <c r="D60" s="979"/>
      <c r="E60" s="989"/>
      <c r="F60" s="993"/>
      <c r="G60" s="1006"/>
      <c r="H60" s="1018"/>
      <c r="I60" s="1026"/>
      <c r="J60" s="1026"/>
      <c r="K60" s="1031"/>
      <c r="L60" s="1040"/>
      <c r="M60" s="1049"/>
      <c r="N60" s="1049"/>
      <c r="O60" s="1061"/>
      <c r="P60" s="1069" t="s">
        <v>590</v>
      </c>
      <c r="Q60" s="1078"/>
      <c r="R60" s="1086"/>
      <c r="S60" s="1103" t="str">
        <f>IF(S59="","",VLOOKUP(S59,'標準様式１シフト記号表（勤務時間帯）'!$C$7:$K$36,9,FALSE))</f>
        <v/>
      </c>
      <c r="T60" s="1116" t="str">
        <f>IF(T59="","",VLOOKUP(T59,'標準様式１シフト記号表（勤務時間帯）'!$C$7:$K$36,9,FALSE))</f>
        <v/>
      </c>
      <c r="U60" s="1116" t="str">
        <f>IF(U59="","",VLOOKUP(U59,'標準様式１シフト記号表（勤務時間帯）'!$C$7:$K$36,9,FALSE))</f>
        <v/>
      </c>
      <c r="V60" s="1116" t="str">
        <f>IF(V59="","",VLOOKUP(V59,'標準様式１シフト記号表（勤務時間帯）'!$C$7:$K$36,9,FALSE))</f>
        <v/>
      </c>
      <c r="W60" s="1116" t="str">
        <f>IF(W59="","",VLOOKUP(W59,'標準様式１シフト記号表（勤務時間帯）'!$C$7:$K$36,9,FALSE))</f>
        <v/>
      </c>
      <c r="X60" s="1116" t="str">
        <f>IF(X59="","",VLOOKUP(X59,'標準様式１シフト記号表（勤務時間帯）'!$C$7:$K$36,9,FALSE))</f>
        <v/>
      </c>
      <c r="Y60" s="1127" t="str">
        <f>IF(Y59="","",VLOOKUP(Y59,'標準様式１シフト記号表（勤務時間帯）'!$C$7:$K$36,9,FALSE))</f>
        <v/>
      </c>
      <c r="Z60" s="1103" t="str">
        <f>IF(Z59="","",VLOOKUP(Z59,'標準様式１シフト記号表（勤務時間帯）'!$C$7:$K$36,9,FALSE))</f>
        <v/>
      </c>
      <c r="AA60" s="1116" t="str">
        <f>IF(AA59="","",VLOOKUP(AA59,'標準様式１シフト記号表（勤務時間帯）'!$C$7:$K$36,9,FALSE))</f>
        <v/>
      </c>
      <c r="AB60" s="1116" t="str">
        <f>IF(AB59="","",VLOOKUP(AB59,'標準様式１シフト記号表（勤務時間帯）'!$C$7:$K$36,9,FALSE))</f>
        <v/>
      </c>
      <c r="AC60" s="1116" t="str">
        <f>IF(AC59="","",VLOOKUP(AC59,'標準様式１シフト記号表（勤務時間帯）'!$C$7:$K$36,9,FALSE))</f>
        <v/>
      </c>
      <c r="AD60" s="1116" t="str">
        <f>IF(AD59="","",VLOOKUP(AD59,'標準様式１シフト記号表（勤務時間帯）'!$C$7:$K$36,9,FALSE))</f>
        <v/>
      </c>
      <c r="AE60" s="1116" t="str">
        <f>IF(AE59="","",VLOOKUP(AE59,'標準様式１シフト記号表（勤務時間帯）'!$C$7:$K$36,9,FALSE))</f>
        <v/>
      </c>
      <c r="AF60" s="1127" t="str">
        <f>IF(AF59="","",VLOOKUP(AF59,'標準様式１シフト記号表（勤務時間帯）'!$C$7:$K$36,9,FALSE))</f>
        <v/>
      </c>
      <c r="AG60" s="1103" t="str">
        <f>IF(AG59="","",VLOOKUP(AG59,'標準様式１シフト記号表（勤務時間帯）'!$C$7:$K$36,9,FALSE))</f>
        <v/>
      </c>
      <c r="AH60" s="1116" t="str">
        <f>IF(AH59="","",VLOOKUP(AH59,'標準様式１シフト記号表（勤務時間帯）'!$C$7:$K$36,9,FALSE))</f>
        <v/>
      </c>
      <c r="AI60" s="1116" t="str">
        <f>IF(AI59="","",VLOOKUP(AI59,'標準様式１シフト記号表（勤務時間帯）'!$C$7:$K$36,9,FALSE))</f>
        <v/>
      </c>
      <c r="AJ60" s="1116" t="str">
        <f>IF(AJ59="","",VLOOKUP(AJ59,'標準様式１シフト記号表（勤務時間帯）'!$C$7:$K$36,9,FALSE))</f>
        <v/>
      </c>
      <c r="AK60" s="1116" t="str">
        <f>IF(AK59="","",VLOOKUP(AK59,'標準様式１シフト記号表（勤務時間帯）'!$C$7:$K$36,9,FALSE))</f>
        <v/>
      </c>
      <c r="AL60" s="1116" t="str">
        <f>IF(AL59="","",VLOOKUP(AL59,'標準様式１シフト記号表（勤務時間帯）'!$C$7:$K$36,9,FALSE))</f>
        <v/>
      </c>
      <c r="AM60" s="1127" t="str">
        <f>IF(AM59="","",VLOOKUP(AM59,'標準様式１シフト記号表（勤務時間帯）'!$C$7:$K$36,9,FALSE))</f>
        <v/>
      </c>
      <c r="AN60" s="1103" t="str">
        <f>IF(AN59="","",VLOOKUP(AN59,'標準様式１シフト記号表（勤務時間帯）'!$C$7:$K$36,9,FALSE))</f>
        <v/>
      </c>
      <c r="AO60" s="1116" t="str">
        <f>IF(AO59="","",VLOOKUP(AO59,'標準様式１シフト記号表（勤務時間帯）'!$C$7:$K$36,9,FALSE))</f>
        <v/>
      </c>
      <c r="AP60" s="1116" t="str">
        <f>IF(AP59="","",VLOOKUP(AP59,'標準様式１シフト記号表（勤務時間帯）'!$C$7:$K$36,9,FALSE))</f>
        <v/>
      </c>
      <c r="AQ60" s="1116" t="str">
        <f>IF(AQ59="","",VLOOKUP(AQ59,'標準様式１シフト記号表（勤務時間帯）'!$C$7:$K$36,9,FALSE))</f>
        <v/>
      </c>
      <c r="AR60" s="1116" t="str">
        <f>IF(AR59="","",VLOOKUP(AR59,'標準様式１シフト記号表（勤務時間帯）'!$C$7:$K$36,9,FALSE))</f>
        <v/>
      </c>
      <c r="AS60" s="1116" t="str">
        <f>IF(AS59="","",VLOOKUP(AS59,'標準様式１シフト記号表（勤務時間帯）'!$C$7:$K$36,9,FALSE))</f>
        <v/>
      </c>
      <c r="AT60" s="1127" t="str">
        <f>IF(AT59="","",VLOOKUP(AT59,'標準様式１シフト記号表（勤務時間帯）'!$C$7:$K$36,9,FALSE))</f>
        <v/>
      </c>
      <c r="AU60" s="1103" t="str">
        <f>IF(AU59="","",VLOOKUP(AU59,'標準様式１シフト記号表（勤務時間帯）'!$C$7:$K$36,9,FALSE))</f>
        <v/>
      </c>
      <c r="AV60" s="1116" t="str">
        <f>IF(AV59="","",VLOOKUP(AV59,'標準様式１シフト記号表（勤務時間帯）'!$C$7:$K$36,9,FALSE))</f>
        <v/>
      </c>
      <c r="AW60" s="1116" t="str">
        <f>IF(AW59="","",VLOOKUP(AW59,'標準様式１シフト記号表（勤務時間帯）'!$C$7:$K$36,9,FALSE))</f>
        <v/>
      </c>
      <c r="AX60" s="1162">
        <f>IF($BB$4="４週",SUM(S60:AT60),IF($BB$4="暦月",SUM(S60:AW60),""))</f>
        <v>0</v>
      </c>
      <c r="AY60" s="1175"/>
      <c r="AZ60" s="1186">
        <f>IF($BB$4="４週",AX60/4,IF($BB$4="暦月",'標準様式１（100名）'!AX60/('標準様式１（100名）'!$BB$9/7),""))</f>
        <v>0</v>
      </c>
      <c r="BA60" s="1195"/>
      <c r="BB60" s="1210"/>
      <c r="BC60" s="1049"/>
      <c r="BD60" s="1049"/>
      <c r="BE60" s="1049"/>
      <c r="BF60" s="1061"/>
    </row>
    <row r="61" spans="2:58" ht="20.25" customHeight="1">
      <c r="B61" s="939"/>
      <c r="C61" s="960"/>
      <c r="D61" s="980"/>
      <c r="E61" s="990"/>
      <c r="F61" s="1244">
        <f>C59</f>
        <v>0</v>
      </c>
      <c r="G61" s="1007"/>
      <c r="H61" s="1018"/>
      <c r="I61" s="1026"/>
      <c r="J61" s="1026"/>
      <c r="K61" s="1031"/>
      <c r="L61" s="1042"/>
      <c r="M61" s="1051"/>
      <c r="N61" s="1051"/>
      <c r="O61" s="1063"/>
      <c r="P61" s="1070" t="s">
        <v>316</v>
      </c>
      <c r="Q61" s="1079"/>
      <c r="R61" s="1087"/>
      <c r="S61" s="1104" t="str">
        <f>IF(S59="","",VLOOKUP(S59,'標準様式１シフト記号表（勤務時間帯）'!$C$7:$U$36,19,FALSE))</f>
        <v/>
      </c>
      <c r="T61" s="1117" t="str">
        <f>IF(T59="","",VLOOKUP(T59,'標準様式１シフト記号表（勤務時間帯）'!$C$7:$U$36,19,FALSE))</f>
        <v/>
      </c>
      <c r="U61" s="1117" t="str">
        <f>IF(U59="","",VLOOKUP(U59,'標準様式１シフト記号表（勤務時間帯）'!$C$7:$U$36,19,FALSE))</f>
        <v/>
      </c>
      <c r="V61" s="1117" t="str">
        <f>IF(V59="","",VLOOKUP(V59,'標準様式１シフト記号表（勤務時間帯）'!$C$7:$U$36,19,FALSE))</f>
        <v/>
      </c>
      <c r="W61" s="1117" t="str">
        <f>IF(W59="","",VLOOKUP(W59,'標準様式１シフト記号表（勤務時間帯）'!$C$7:$U$36,19,FALSE))</f>
        <v/>
      </c>
      <c r="X61" s="1117" t="str">
        <f>IF(X59="","",VLOOKUP(X59,'標準様式１シフト記号表（勤務時間帯）'!$C$7:$U$36,19,FALSE))</f>
        <v/>
      </c>
      <c r="Y61" s="1128" t="str">
        <f>IF(Y59="","",VLOOKUP(Y59,'標準様式１シフト記号表（勤務時間帯）'!$C$7:$U$36,19,FALSE))</f>
        <v/>
      </c>
      <c r="Z61" s="1104" t="str">
        <f>IF(Z59="","",VLOOKUP(Z59,'標準様式１シフト記号表（勤務時間帯）'!$C$7:$U$36,19,FALSE))</f>
        <v/>
      </c>
      <c r="AA61" s="1117" t="str">
        <f>IF(AA59="","",VLOOKUP(AA59,'標準様式１シフト記号表（勤務時間帯）'!$C$7:$U$36,19,FALSE))</f>
        <v/>
      </c>
      <c r="AB61" s="1117" t="str">
        <f>IF(AB59="","",VLOOKUP(AB59,'標準様式１シフト記号表（勤務時間帯）'!$C$7:$U$36,19,FALSE))</f>
        <v/>
      </c>
      <c r="AC61" s="1117" t="str">
        <f>IF(AC59="","",VLOOKUP(AC59,'標準様式１シフト記号表（勤務時間帯）'!$C$7:$U$36,19,FALSE))</f>
        <v/>
      </c>
      <c r="AD61" s="1117" t="str">
        <f>IF(AD59="","",VLOOKUP(AD59,'標準様式１シフト記号表（勤務時間帯）'!$C$7:$U$36,19,FALSE))</f>
        <v/>
      </c>
      <c r="AE61" s="1117" t="str">
        <f>IF(AE59="","",VLOOKUP(AE59,'標準様式１シフト記号表（勤務時間帯）'!$C$7:$U$36,19,FALSE))</f>
        <v/>
      </c>
      <c r="AF61" s="1128" t="str">
        <f>IF(AF59="","",VLOOKUP(AF59,'標準様式１シフト記号表（勤務時間帯）'!$C$7:$U$36,19,FALSE))</f>
        <v/>
      </c>
      <c r="AG61" s="1104" t="str">
        <f>IF(AG59="","",VLOOKUP(AG59,'標準様式１シフト記号表（勤務時間帯）'!$C$7:$U$36,19,FALSE))</f>
        <v/>
      </c>
      <c r="AH61" s="1117" t="str">
        <f>IF(AH59="","",VLOOKUP(AH59,'標準様式１シフト記号表（勤務時間帯）'!$C$7:$U$36,19,FALSE))</f>
        <v/>
      </c>
      <c r="AI61" s="1117" t="str">
        <f>IF(AI59="","",VLOOKUP(AI59,'標準様式１シフト記号表（勤務時間帯）'!$C$7:$U$36,19,FALSE))</f>
        <v/>
      </c>
      <c r="AJ61" s="1117" t="str">
        <f>IF(AJ59="","",VLOOKUP(AJ59,'標準様式１シフト記号表（勤務時間帯）'!$C$7:$U$36,19,FALSE))</f>
        <v/>
      </c>
      <c r="AK61" s="1117" t="str">
        <f>IF(AK59="","",VLOOKUP(AK59,'標準様式１シフト記号表（勤務時間帯）'!$C$7:$U$36,19,FALSE))</f>
        <v/>
      </c>
      <c r="AL61" s="1117" t="str">
        <f>IF(AL59="","",VLOOKUP(AL59,'標準様式１シフト記号表（勤務時間帯）'!$C$7:$U$36,19,FALSE))</f>
        <v/>
      </c>
      <c r="AM61" s="1128" t="str">
        <f>IF(AM59="","",VLOOKUP(AM59,'標準様式１シフト記号表（勤務時間帯）'!$C$7:$U$36,19,FALSE))</f>
        <v/>
      </c>
      <c r="AN61" s="1104" t="str">
        <f>IF(AN59="","",VLOOKUP(AN59,'標準様式１シフト記号表（勤務時間帯）'!$C$7:$U$36,19,FALSE))</f>
        <v/>
      </c>
      <c r="AO61" s="1117" t="str">
        <f>IF(AO59="","",VLOOKUP(AO59,'標準様式１シフト記号表（勤務時間帯）'!$C$7:$U$36,19,FALSE))</f>
        <v/>
      </c>
      <c r="AP61" s="1117" t="str">
        <f>IF(AP59="","",VLOOKUP(AP59,'標準様式１シフト記号表（勤務時間帯）'!$C$7:$U$36,19,FALSE))</f>
        <v/>
      </c>
      <c r="AQ61" s="1117" t="str">
        <f>IF(AQ59="","",VLOOKUP(AQ59,'標準様式１シフト記号表（勤務時間帯）'!$C$7:$U$36,19,FALSE))</f>
        <v/>
      </c>
      <c r="AR61" s="1117" t="str">
        <f>IF(AR59="","",VLOOKUP(AR59,'標準様式１シフト記号表（勤務時間帯）'!$C$7:$U$36,19,FALSE))</f>
        <v/>
      </c>
      <c r="AS61" s="1117" t="str">
        <f>IF(AS59="","",VLOOKUP(AS59,'標準様式１シフト記号表（勤務時間帯）'!$C$7:$U$36,19,FALSE))</f>
        <v/>
      </c>
      <c r="AT61" s="1128" t="str">
        <f>IF(AT59="","",VLOOKUP(AT59,'標準様式１シフト記号表（勤務時間帯）'!$C$7:$U$36,19,FALSE))</f>
        <v/>
      </c>
      <c r="AU61" s="1104" t="str">
        <f>IF(AU59="","",VLOOKUP(AU59,'標準様式１シフト記号表（勤務時間帯）'!$C$7:$U$36,19,FALSE))</f>
        <v/>
      </c>
      <c r="AV61" s="1117" t="str">
        <f>IF(AV59="","",VLOOKUP(AV59,'標準様式１シフト記号表（勤務時間帯）'!$C$7:$U$36,19,FALSE))</f>
        <v/>
      </c>
      <c r="AW61" s="1117" t="str">
        <f>IF(AW59="","",VLOOKUP(AW59,'標準様式１シフト記号表（勤務時間帯）'!$C$7:$U$36,19,FALSE))</f>
        <v/>
      </c>
      <c r="AX61" s="1163">
        <f>IF($BB$4="４週",SUM(S61:AT61),IF($BB$4="暦月",SUM(S61:AW61),""))</f>
        <v>0</v>
      </c>
      <c r="AY61" s="1176"/>
      <c r="AZ61" s="1187">
        <f>IF($BB$4="４週",AX61/4,IF($BB$4="暦月",'標準様式１（100名）'!AX61/('標準様式１（100名）'!$BB$9/7),""))</f>
        <v>0</v>
      </c>
      <c r="BA61" s="1196"/>
      <c r="BB61" s="1211"/>
      <c r="BC61" s="1051"/>
      <c r="BD61" s="1051"/>
      <c r="BE61" s="1051"/>
      <c r="BF61" s="1063"/>
    </row>
    <row r="62" spans="2:58" ht="20.25" customHeight="1">
      <c r="B62" s="1243">
        <f>B59+1</f>
        <v>14</v>
      </c>
      <c r="C62" s="959"/>
      <c r="D62" s="979"/>
      <c r="E62" s="989"/>
      <c r="F62" s="1245"/>
      <c r="G62" s="1245"/>
      <c r="H62" s="1246"/>
      <c r="I62" s="1247"/>
      <c r="J62" s="1247"/>
      <c r="K62" s="1248"/>
      <c r="L62" s="1040"/>
      <c r="M62" s="1049"/>
      <c r="N62" s="1049"/>
      <c r="O62" s="1061"/>
      <c r="P62" s="1249" t="s">
        <v>589</v>
      </c>
      <c r="Q62" s="1250"/>
      <c r="R62" s="1251"/>
      <c r="S62" s="1252"/>
      <c r="T62" s="1254"/>
      <c r="U62" s="1254"/>
      <c r="V62" s="1254"/>
      <c r="W62" s="1254"/>
      <c r="X62" s="1254"/>
      <c r="Y62" s="1255"/>
      <c r="Z62" s="1252"/>
      <c r="AA62" s="1254"/>
      <c r="AB62" s="1254"/>
      <c r="AC62" s="1254"/>
      <c r="AD62" s="1254"/>
      <c r="AE62" s="1254"/>
      <c r="AF62" s="1255"/>
      <c r="AG62" s="1252"/>
      <c r="AH62" s="1254"/>
      <c r="AI62" s="1254"/>
      <c r="AJ62" s="1254"/>
      <c r="AK62" s="1254"/>
      <c r="AL62" s="1254"/>
      <c r="AM62" s="1255"/>
      <c r="AN62" s="1252"/>
      <c r="AO62" s="1254"/>
      <c r="AP62" s="1254"/>
      <c r="AQ62" s="1254"/>
      <c r="AR62" s="1254"/>
      <c r="AS62" s="1254"/>
      <c r="AT62" s="1255"/>
      <c r="AU62" s="1252"/>
      <c r="AV62" s="1254"/>
      <c r="AW62" s="1254"/>
      <c r="AX62" s="1258"/>
      <c r="AY62" s="1262"/>
      <c r="AZ62" s="1265"/>
      <c r="BA62" s="1268"/>
      <c r="BB62" s="1210"/>
      <c r="BC62" s="1049"/>
      <c r="BD62" s="1049"/>
      <c r="BE62" s="1049"/>
      <c r="BF62" s="1061"/>
    </row>
    <row r="63" spans="2:58" ht="20.25" customHeight="1">
      <c r="B63" s="939"/>
      <c r="C63" s="959"/>
      <c r="D63" s="979"/>
      <c r="E63" s="989"/>
      <c r="F63" s="993"/>
      <c r="G63" s="1006"/>
      <c r="H63" s="1018"/>
      <c r="I63" s="1026"/>
      <c r="J63" s="1026"/>
      <c r="K63" s="1031"/>
      <c r="L63" s="1040"/>
      <c r="M63" s="1049"/>
      <c r="N63" s="1049"/>
      <c r="O63" s="1061"/>
      <c r="P63" s="1069" t="s">
        <v>590</v>
      </c>
      <c r="Q63" s="1078"/>
      <c r="R63" s="1086"/>
      <c r="S63" s="1103" t="str">
        <f>IF(S62="","",VLOOKUP(S62,'標準様式１シフト記号表（勤務時間帯）'!$C$7:$K$36,9,FALSE))</f>
        <v/>
      </c>
      <c r="T63" s="1116" t="str">
        <f>IF(T62="","",VLOOKUP(T62,'標準様式１シフト記号表（勤務時間帯）'!$C$7:$K$36,9,FALSE))</f>
        <v/>
      </c>
      <c r="U63" s="1116" t="str">
        <f>IF(U62="","",VLOOKUP(U62,'標準様式１シフト記号表（勤務時間帯）'!$C$7:$K$36,9,FALSE))</f>
        <v/>
      </c>
      <c r="V63" s="1116" t="str">
        <f>IF(V62="","",VLOOKUP(V62,'標準様式１シフト記号表（勤務時間帯）'!$C$7:$K$36,9,FALSE))</f>
        <v/>
      </c>
      <c r="W63" s="1116" t="str">
        <f>IF(W62="","",VLOOKUP(W62,'標準様式１シフト記号表（勤務時間帯）'!$C$7:$K$36,9,FALSE))</f>
        <v/>
      </c>
      <c r="X63" s="1116" t="str">
        <f>IF(X62="","",VLOOKUP(X62,'標準様式１シフト記号表（勤務時間帯）'!$C$7:$K$36,9,FALSE))</f>
        <v/>
      </c>
      <c r="Y63" s="1127" t="str">
        <f>IF(Y62="","",VLOOKUP(Y62,'標準様式１シフト記号表（勤務時間帯）'!$C$7:$K$36,9,FALSE))</f>
        <v/>
      </c>
      <c r="Z63" s="1103" t="str">
        <f>IF(Z62="","",VLOOKUP(Z62,'標準様式１シフト記号表（勤務時間帯）'!$C$7:$K$36,9,FALSE))</f>
        <v/>
      </c>
      <c r="AA63" s="1116" t="str">
        <f>IF(AA62="","",VLOOKUP(AA62,'標準様式１シフト記号表（勤務時間帯）'!$C$7:$K$36,9,FALSE))</f>
        <v/>
      </c>
      <c r="AB63" s="1116" t="str">
        <f>IF(AB62="","",VLOOKUP(AB62,'標準様式１シフト記号表（勤務時間帯）'!$C$7:$K$36,9,FALSE))</f>
        <v/>
      </c>
      <c r="AC63" s="1116" t="str">
        <f>IF(AC62="","",VLOOKUP(AC62,'標準様式１シフト記号表（勤務時間帯）'!$C$7:$K$36,9,FALSE))</f>
        <v/>
      </c>
      <c r="AD63" s="1116" t="str">
        <f>IF(AD62="","",VLOOKUP(AD62,'標準様式１シフト記号表（勤務時間帯）'!$C$7:$K$36,9,FALSE))</f>
        <v/>
      </c>
      <c r="AE63" s="1116" t="str">
        <f>IF(AE62="","",VLOOKUP(AE62,'標準様式１シフト記号表（勤務時間帯）'!$C$7:$K$36,9,FALSE))</f>
        <v/>
      </c>
      <c r="AF63" s="1127" t="str">
        <f>IF(AF62="","",VLOOKUP(AF62,'標準様式１シフト記号表（勤務時間帯）'!$C$7:$K$36,9,FALSE))</f>
        <v/>
      </c>
      <c r="AG63" s="1103" t="str">
        <f>IF(AG62="","",VLOOKUP(AG62,'標準様式１シフト記号表（勤務時間帯）'!$C$7:$K$36,9,FALSE))</f>
        <v/>
      </c>
      <c r="AH63" s="1116" t="str">
        <f>IF(AH62="","",VLOOKUP(AH62,'標準様式１シフト記号表（勤務時間帯）'!$C$7:$K$36,9,FALSE))</f>
        <v/>
      </c>
      <c r="AI63" s="1116" t="str">
        <f>IF(AI62="","",VLOOKUP(AI62,'標準様式１シフト記号表（勤務時間帯）'!$C$7:$K$36,9,FALSE))</f>
        <v/>
      </c>
      <c r="AJ63" s="1116" t="str">
        <f>IF(AJ62="","",VLOOKUP(AJ62,'標準様式１シフト記号表（勤務時間帯）'!$C$7:$K$36,9,FALSE))</f>
        <v/>
      </c>
      <c r="AK63" s="1116" t="str">
        <f>IF(AK62="","",VLOOKUP(AK62,'標準様式１シフト記号表（勤務時間帯）'!$C$7:$K$36,9,FALSE))</f>
        <v/>
      </c>
      <c r="AL63" s="1116" t="str">
        <f>IF(AL62="","",VLOOKUP(AL62,'標準様式１シフト記号表（勤務時間帯）'!$C$7:$K$36,9,FALSE))</f>
        <v/>
      </c>
      <c r="AM63" s="1127" t="str">
        <f>IF(AM62="","",VLOOKUP(AM62,'標準様式１シフト記号表（勤務時間帯）'!$C$7:$K$36,9,FALSE))</f>
        <v/>
      </c>
      <c r="AN63" s="1103" t="str">
        <f>IF(AN62="","",VLOOKUP(AN62,'標準様式１シフト記号表（勤務時間帯）'!$C$7:$K$36,9,FALSE))</f>
        <v/>
      </c>
      <c r="AO63" s="1116" t="str">
        <f>IF(AO62="","",VLOOKUP(AO62,'標準様式１シフト記号表（勤務時間帯）'!$C$7:$K$36,9,FALSE))</f>
        <v/>
      </c>
      <c r="AP63" s="1116" t="str">
        <f>IF(AP62="","",VLOOKUP(AP62,'標準様式１シフト記号表（勤務時間帯）'!$C$7:$K$36,9,FALSE))</f>
        <v/>
      </c>
      <c r="AQ63" s="1116" t="str">
        <f>IF(AQ62="","",VLOOKUP(AQ62,'標準様式１シフト記号表（勤務時間帯）'!$C$7:$K$36,9,FALSE))</f>
        <v/>
      </c>
      <c r="AR63" s="1116" t="str">
        <f>IF(AR62="","",VLOOKUP(AR62,'標準様式１シフト記号表（勤務時間帯）'!$C$7:$K$36,9,FALSE))</f>
        <v/>
      </c>
      <c r="AS63" s="1116" t="str">
        <f>IF(AS62="","",VLOOKUP(AS62,'標準様式１シフト記号表（勤務時間帯）'!$C$7:$K$36,9,FALSE))</f>
        <v/>
      </c>
      <c r="AT63" s="1127" t="str">
        <f>IF(AT62="","",VLOOKUP(AT62,'標準様式１シフト記号表（勤務時間帯）'!$C$7:$K$36,9,FALSE))</f>
        <v/>
      </c>
      <c r="AU63" s="1103" t="str">
        <f>IF(AU62="","",VLOOKUP(AU62,'標準様式１シフト記号表（勤務時間帯）'!$C$7:$K$36,9,FALSE))</f>
        <v/>
      </c>
      <c r="AV63" s="1116" t="str">
        <f>IF(AV62="","",VLOOKUP(AV62,'標準様式１シフト記号表（勤務時間帯）'!$C$7:$K$36,9,FALSE))</f>
        <v/>
      </c>
      <c r="AW63" s="1116" t="str">
        <f>IF(AW62="","",VLOOKUP(AW62,'標準様式１シフト記号表（勤務時間帯）'!$C$7:$K$36,9,FALSE))</f>
        <v/>
      </c>
      <c r="AX63" s="1162">
        <f>IF($BB$4="４週",SUM(S63:AT63),IF($BB$4="暦月",SUM(S63:AW63),""))</f>
        <v>0</v>
      </c>
      <c r="AY63" s="1175"/>
      <c r="AZ63" s="1186">
        <f>IF($BB$4="４週",AX63/4,IF($BB$4="暦月",'標準様式１（100名）'!AX63/('標準様式１（100名）'!$BB$9/7),""))</f>
        <v>0</v>
      </c>
      <c r="BA63" s="1195"/>
      <c r="BB63" s="1210"/>
      <c r="BC63" s="1049"/>
      <c r="BD63" s="1049"/>
      <c r="BE63" s="1049"/>
      <c r="BF63" s="1061"/>
    </row>
    <row r="64" spans="2:58" ht="20.25" customHeight="1">
      <c r="B64" s="939"/>
      <c r="C64" s="960"/>
      <c r="D64" s="980"/>
      <c r="E64" s="990"/>
      <c r="F64" s="1244">
        <f>C62</f>
        <v>0</v>
      </c>
      <c r="G64" s="1007"/>
      <c r="H64" s="1018"/>
      <c r="I64" s="1026"/>
      <c r="J64" s="1026"/>
      <c r="K64" s="1031"/>
      <c r="L64" s="1042"/>
      <c r="M64" s="1051"/>
      <c r="N64" s="1051"/>
      <c r="O64" s="1063"/>
      <c r="P64" s="1070" t="s">
        <v>316</v>
      </c>
      <c r="Q64" s="1079"/>
      <c r="R64" s="1087"/>
      <c r="S64" s="1104" t="str">
        <f>IF(S62="","",VLOOKUP(S62,'標準様式１シフト記号表（勤務時間帯）'!$C$7:$U$36,19,FALSE))</f>
        <v/>
      </c>
      <c r="T64" s="1117" t="str">
        <f>IF(T62="","",VLOOKUP(T62,'標準様式１シフト記号表（勤務時間帯）'!$C$7:$U$36,19,FALSE))</f>
        <v/>
      </c>
      <c r="U64" s="1117" t="str">
        <f>IF(U62="","",VLOOKUP(U62,'標準様式１シフト記号表（勤務時間帯）'!$C$7:$U$36,19,FALSE))</f>
        <v/>
      </c>
      <c r="V64" s="1117" t="str">
        <f>IF(V62="","",VLOOKUP(V62,'標準様式１シフト記号表（勤務時間帯）'!$C$7:$U$36,19,FALSE))</f>
        <v/>
      </c>
      <c r="W64" s="1117" t="str">
        <f>IF(W62="","",VLOOKUP(W62,'標準様式１シフト記号表（勤務時間帯）'!$C$7:$U$36,19,FALSE))</f>
        <v/>
      </c>
      <c r="X64" s="1117" t="str">
        <f>IF(X62="","",VLOOKUP(X62,'標準様式１シフト記号表（勤務時間帯）'!$C$7:$U$36,19,FALSE))</f>
        <v/>
      </c>
      <c r="Y64" s="1128" t="str">
        <f>IF(Y62="","",VLOOKUP(Y62,'標準様式１シフト記号表（勤務時間帯）'!$C$7:$U$36,19,FALSE))</f>
        <v/>
      </c>
      <c r="Z64" s="1104" t="str">
        <f>IF(Z62="","",VLOOKUP(Z62,'標準様式１シフト記号表（勤務時間帯）'!$C$7:$U$36,19,FALSE))</f>
        <v/>
      </c>
      <c r="AA64" s="1117" t="str">
        <f>IF(AA62="","",VLOOKUP(AA62,'標準様式１シフト記号表（勤務時間帯）'!$C$7:$U$36,19,FALSE))</f>
        <v/>
      </c>
      <c r="AB64" s="1117" t="str">
        <f>IF(AB62="","",VLOOKUP(AB62,'標準様式１シフト記号表（勤務時間帯）'!$C$7:$U$36,19,FALSE))</f>
        <v/>
      </c>
      <c r="AC64" s="1117" t="str">
        <f>IF(AC62="","",VLOOKUP(AC62,'標準様式１シフト記号表（勤務時間帯）'!$C$7:$U$36,19,FALSE))</f>
        <v/>
      </c>
      <c r="AD64" s="1117" t="str">
        <f>IF(AD62="","",VLOOKUP(AD62,'標準様式１シフト記号表（勤務時間帯）'!$C$7:$U$36,19,FALSE))</f>
        <v/>
      </c>
      <c r="AE64" s="1117" t="str">
        <f>IF(AE62="","",VLOOKUP(AE62,'標準様式１シフト記号表（勤務時間帯）'!$C$7:$U$36,19,FALSE))</f>
        <v/>
      </c>
      <c r="AF64" s="1128" t="str">
        <f>IF(AF62="","",VLOOKUP(AF62,'標準様式１シフト記号表（勤務時間帯）'!$C$7:$U$36,19,FALSE))</f>
        <v/>
      </c>
      <c r="AG64" s="1104" t="str">
        <f>IF(AG62="","",VLOOKUP(AG62,'標準様式１シフト記号表（勤務時間帯）'!$C$7:$U$36,19,FALSE))</f>
        <v/>
      </c>
      <c r="AH64" s="1117" t="str">
        <f>IF(AH62="","",VLOOKUP(AH62,'標準様式１シフト記号表（勤務時間帯）'!$C$7:$U$36,19,FALSE))</f>
        <v/>
      </c>
      <c r="AI64" s="1117" t="str">
        <f>IF(AI62="","",VLOOKUP(AI62,'標準様式１シフト記号表（勤務時間帯）'!$C$7:$U$36,19,FALSE))</f>
        <v/>
      </c>
      <c r="AJ64" s="1117" t="str">
        <f>IF(AJ62="","",VLOOKUP(AJ62,'標準様式１シフト記号表（勤務時間帯）'!$C$7:$U$36,19,FALSE))</f>
        <v/>
      </c>
      <c r="AK64" s="1117" t="str">
        <f>IF(AK62="","",VLOOKUP(AK62,'標準様式１シフト記号表（勤務時間帯）'!$C$7:$U$36,19,FALSE))</f>
        <v/>
      </c>
      <c r="AL64" s="1117" t="str">
        <f>IF(AL62="","",VLOOKUP(AL62,'標準様式１シフト記号表（勤務時間帯）'!$C$7:$U$36,19,FALSE))</f>
        <v/>
      </c>
      <c r="AM64" s="1128" t="str">
        <f>IF(AM62="","",VLOOKUP(AM62,'標準様式１シフト記号表（勤務時間帯）'!$C$7:$U$36,19,FALSE))</f>
        <v/>
      </c>
      <c r="AN64" s="1104" t="str">
        <f>IF(AN62="","",VLOOKUP(AN62,'標準様式１シフト記号表（勤務時間帯）'!$C$7:$U$36,19,FALSE))</f>
        <v/>
      </c>
      <c r="AO64" s="1117" t="str">
        <f>IF(AO62="","",VLOOKUP(AO62,'標準様式１シフト記号表（勤務時間帯）'!$C$7:$U$36,19,FALSE))</f>
        <v/>
      </c>
      <c r="AP64" s="1117" t="str">
        <f>IF(AP62="","",VLOOKUP(AP62,'標準様式１シフト記号表（勤務時間帯）'!$C$7:$U$36,19,FALSE))</f>
        <v/>
      </c>
      <c r="AQ64" s="1117" t="str">
        <f>IF(AQ62="","",VLOOKUP(AQ62,'標準様式１シフト記号表（勤務時間帯）'!$C$7:$U$36,19,FALSE))</f>
        <v/>
      </c>
      <c r="AR64" s="1117" t="str">
        <f>IF(AR62="","",VLOOKUP(AR62,'標準様式１シフト記号表（勤務時間帯）'!$C$7:$U$36,19,FALSE))</f>
        <v/>
      </c>
      <c r="AS64" s="1117" t="str">
        <f>IF(AS62="","",VLOOKUP(AS62,'標準様式１シフト記号表（勤務時間帯）'!$C$7:$U$36,19,FALSE))</f>
        <v/>
      </c>
      <c r="AT64" s="1128" t="str">
        <f>IF(AT62="","",VLOOKUP(AT62,'標準様式１シフト記号表（勤務時間帯）'!$C$7:$U$36,19,FALSE))</f>
        <v/>
      </c>
      <c r="AU64" s="1104" t="str">
        <f>IF(AU62="","",VLOOKUP(AU62,'標準様式１シフト記号表（勤務時間帯）'!$C$7:$U$36,19,FALSE))</f>
        <v/>
      </c>
      <c r="AV64" s="1117" t="str">
        <f>IF(AV62="","",VLOOKUP(AV62,'標準様式１シフト記号表（勤務時間帯）'!$C$7:$U$36,19,FALSE))</f>
        <v/>
      </c>
      <c r="AW64" s="1117" t="str">
        <f>IF(AW62="","",VLOOKUP(AW62,'標準様式１シフト記号表（勤務時間帯）'!$C$7:$U$36,19,FALSE))</f>
        <v/>
      </c>
      <c r="AX64" s="1163">
        <f>IF($BB$4="４週",SUM(S64:AT64),IF($BB$4="暦月",SUM(S64:AW64),""))</f>
        <v>0</v>
      </c>
      <c r="AY64" s="1176"/>
      <c r="AZ64" s="1187">
        <f>IF($BB$4="４週",AX64/4,IF($BB$4="暦月",'標準様式１（100名）'!AX64/('標準様式１（100名）'!$BB$9/7),""))</f>
        <v>0</v>
      </c>
      <c r="BA64" s="1196"/>
      <c r="BB64" s="1211"/>
      <c r="BC64" s="1051"/>
      <c r="BD64" s="1051"/>
      <c r="BE64" s="1051"/>
      <c r="BF64" s="1063"/>
    </row>
    <row r="65" spans="2:58" ht="20.25" customHeight="1">
      <c r="B65" s="939">
        <f>B62+1</f>
        <v>15</v>
      </c>
      <c r="C65" s="958"/>
      <c r="D65" s="978"/>
      <c r="E65" s="988"/>
      <c r="F65" s="995"/>
      <c r="G65" s="995"/>
      <c r="H65" s="1019"/>
      <c r="I65" s="1026"/>
      <c r="J65" s="1026"/>
      <c r="K65" s="1031"/>
      <c r="L65" s="1041"/>
      <c r="M65" s="1050"/>
      <c r="N65" s="1050"/>
      <c r="O65" s="1062"/>
      <c r="P65" s="1071" t="s">
        <v>589</v>
      </c>
      <c r="Q65" s="1080"/>
      <c r="R65" s="1088"/>
      <c r="S65" s="1252"/>
      <c r="T65" s="1254"/>
      <c r="U65" s="1254"/>
      <c r="V65" s="1254"/>
      <c r="W65" s="1254"/>
      <c r="X65" s="1254"/>
      <c r="Y65" s="1255"/>
      <c r="Z65" s="1252"/>
      <c r="AA65" s="1254"/>
      <c r="AB65" s="1254"/>
      <c r="AC65" s="1254"/>
      <c r="AD65" s="1254"/>
      <c r="AE65" s="1254"/>
      <c r="AF65" s="1255"/>
      <c r="AG65" s="1252"/>
      <c r="AH65" s="1254"/>
      <c r="AI65" s="1254"/>
      <c r="AJ65" s="1254"/>
      <c r="AK65" s="1254"/>
      <c r="AL65" s="1254"/>
      <c r="AM65" s="1255"/>
      <c r="AN65" s="1252"/>
      <c r="AO65" s="1254"/>
      <c r="AP65" s="1254"/>
      <c r="AQ65" s="1254"/>
      <c r="AR65" s="1254"/>
      <c r="AS65" s="1254"/>
      <c r="AT65" s="1255"/>
      <c r="AU65" s="1252"/>
      <c r="AV65" s="1254"/>
      <c r="AW65" s="1254"/>
      <c r="AX65" s="1257"/>
      <c r="AY65" s="1261"/>
      <c r="AZ65" s="1264"/>
      <c r="BA65" s="1267"/>
      <c r="BB65" s="1209"/>
      <c r="BC65" s="1050"/>
      <c r="BD65" s="1050"/>
      <c r="BE65" s="1050"/>
      <c r="BF65" s="1062"/>
    </row>
    <row r="66" spans="2:58" ht="20.25" customHeight="1">
      <c r="B66" s="939"/>
      <c r="C66" s="959"/>
      <c r="D66" s="979"/>
      <c r="E66" s="989"/>
      <c r="F66" s="993"/>
      <c r="G66" s="1006"/>
      <c r="H66" s="1018"/>
      <c r="I66" s="1026"/>
      <c r="J66" s="1026"/>
      <c r="K66" s="1031"/>
      <c r="L66" s="1040"/>
      <c r="M66" s="1049"/>
      <c r="N66" s="1049"/>
      <c r="O66" s="1061"/>
      <c r="P66" s="1069" t="s">
        <v>590</v>
      </c>
      <c r="Q66" s="1078"/>
      <c r="R66" s="1086"/>
      <c r="S66" s="1103" t="str">
        <f>IF(S65="","",VLOOKUP(S65,'標準様式１シフト記号表（勤務時間帯）'!$C$7:$K$36,9,FALSE))</f>
        <v/>
      </c>
      <c r="T66" s="1116" t="str">
        <f>IF(T65="","",VLOOKUP(T65,'標準様式１シフト記号表（勤務時間帯）'!$C$7:$K$36,9,FALSE))</f>
        <v/>
      </c>
      <c r="U66" s="1116" t="str">
        <f>IF(U65="","",VLOOKUP(U65,'標準様式１シフト記号表（勤務時間帯）'!$C$7:$K$36,9,FALSE))</f>
        <v/>
      </c>
      <c r="V66" s="1116" t="str">
        <f>IF(V65="","",VLOOKUP(V65,'標準様式１シフト記号表（勤務時間帯）'!$C$7:$K$36,9,FALSE))</f>
        <v/>
      </c>
      <c r="W66" s="1116" t="str">
        <f>IF(W65="","",VLOOKUP(W65,'標準様式１シフト記号表（勤務時間帯）'!$C$7:$K$36,9,FALSE))</f>
        <v/>
      </c>
      <c r="X66" s="1116" t="str">
        <f>IF(X65="","",VLOOKUP(X65,'標準様式１シフト記号表（勤務時間帯）'!$C$7:$K$36,9,FALSE))</f>
        <v/>
      </c>
      <c r="Y66" s="1127" t="str">
        <f>IF(Y65="","",VLOOKUP(Y65,'標準様式１シフト記号表（勤務時間帯）'!$C$7:$K$36,9,FALSE))</f>
        <v/>
      </c>
      <c r="Z66" s="1103" t="str">
        <f>IF(Z65="","",VLOOKUP(Z65,'標準様式１シフト記号表（勤務時間帯）'!$C$7:$K$36,9,FALSE))</f>
        <v/>
      </c>
      <c r="AA66" s="1116" t="str">
        <f>IF(AA65="","",VLOOKUP(AA65,'標準様式１シフト記号表（勤務時間帯）'!$C$7:$K$36,9,FALSE))</f>
        <v/>
      </c>
      <c r="AB66" s="1116" t="str">
        <f>IF(AB65="","",VLOOKUP(AB65,'標準様式１シフト記号表（勤務時間帯）'!$C$7:$K$36,9,FALSE))</f>
        <v/>
      </c>
      <c r="AC66" s="1116" t="str">
        <f>IF(AC65="","",VLOOKUP(AC65,'標準様式１シフト記号表（勤務時間帯）'!$C$7:$K$36,9,FALSE))</f>
        <v/>
      </c>
      <c r="AD66" s="1116" t="str">
        <f>IF(AD65="","",VLOOKUP(AD65,'標準様式１シフト記号表（勤務時間帯）'!$C$7:$K$36,9,FALSE))</f>
        <v/>
      </c>
      <c r="AE66" s="1116" t="str">
        <f>IF(AE65="","",VLOOKUP(AE65,'標準様式１シフト記号表（勤務時間帯）'!$C$7:$K$36,9,FALSE))</f>
        <v/>
      </c>
      <c r="AF66" s="1127" t="str">
        <f>IF(AF65="","",VLOOKUP(AF65,'標準様式１シフト記号表（勤務時間帯）'!$C$7:$K$36,9,FALSE))</f>
        <v/>
      </c>
      <c r="AG66" s="1103" t="str">
        <f>IF(AG65="","",VLOOKUP(AG65,'標準様式１シフト記号表（勤務時間帯）'!$C$7:$K$36,9,FALSE))</f>
        <v/>
      </c>
      <c r="AH66" s="1116" t="str">
        <f>IF(AH65="","",VLOOKUP(AH65,'標準様式１シフト記号表（勤務時間帯）'!$C$7:$K$36,9,FALSE))</f>
        <v/>
      </c>
      <c r="AI66" s="1116" t="str">
        <f>IF(AI65="","",VLOOKUP(AI65,'標準様式１シフト記号表（勤務時間帯）'!$C$7:$K$36,9,FALSE))</f>
        <v/>
      </c>
      <c r="AJ66" s="1116" t="str">
        <f>IF(AJ65="","",VLOOKUP(AJ65,'標準様式１シフト記号表（勤務時間帯）'!$C$7:$K$36,9,FALSE))</f>
        <v/>
      </c>
      <c r="AK66" s="1116" t="str">
        <f>IF(AK65="","",VLOOKUP(AK65,'標準様式１シフト記号表（勤務時間帯）'!$C$7:$K$36,9,FALSE))</f>
        <v/>
      </c>
      <c r="AL66" s="1116" t="str">
        <f>IF(AL65="","",VLOOKUP(AL65,'標準様式１シフト記号表（勤務時間帯）'!$C$7:$K$36,9,FALSE))</f>
        <v/>
      </c>
      <c r="AM66" s="1127" t="str">
        <f>IF(AM65="","",VLOOKUP(AM65,'標準様式１シフト記号表（勤務時間帯）'!$C$7:$K$36,9,FALSE))</f>
        <v/>
      </c>
      <c r="AN66" s="1103" t="str">
        <f>IF(AN65="","",VLOOKUP(AN65,'標準様式１シフト記号表（勤務時間帯）'!$C$7:$K$36,9,FALSE))</f>
        <v/>
      </c>
      <c r="AO66" s="1116" t="str">
        <f>IF(AO65="","",VLOOKUP(AO65,'標準様式１シフト記号表（勤務時間帯）'!$C$7:$K$36,9,FALSE))</f>
        <v/>
      </c>
      <c r="AP66" s="1116" t="str">
        <f>IF(AP65="","",VLOOKUP(AP65,'標準様式１シフト記号表（勤務時間帯）'!$C$7:$K$36,9,FALSE))</f>
        <v/>
      </c>
      <c r="AQ66" s="1116" t="str">
        <f>IF(AQ65="","",VLOOKUP(AQ65,'標準様式１シフト記号表（勤務時間帯）'!$C$7:$K$36,9,FALSE))</f>
        <v/>
      </c>
      <c r="AR66" s="1116" t="str">
        <f>IF(AR65="","",VLOOKUP(AR65,'標準様式１シフト記号表（勤務時間帯）'!$C$7:$K$36,9,FALSE))</f>
        <v/>
      </c>
      <c r="AS66" s="1116" t="str">
        <f>IF(AS65="","",VLOOKUP(AS65,'標準様式１シフト記号表（勤務時間帯）'!$C$7:$K$36,9,FALSE))</f>
        <v/>
      </c>
      <c r="AT66" s="1127" t="str">
        <f>IF(AT65="","",VLOOKUP(AT65,'標準様式１シフト記号表（勤務時間帯）'!$C$7:$K$36,9,FALSE))</f>
        <v/>
      </c>
      <c r="AU66" s="1103" t="str">
        <f>IF(AU65="","",VLOOKUP(AU65,'標準様式１シフト記号表（勤務時間帯）'!$C$7:$K$36,9,FALSE))</f>
        <v/>
      </c>
      <c r="AV66" s="1116" t="str">
        <f>IF(AV65="","",VLOOKUP(AV65,'標準様式１シフト記号表（勤務時間帯）'!$C$7:$K$36,9,FALSE))</f>
        <v/>
      </c>
      <c r="AW66" s="1116" t="str">
        <f>IF(AW65="","",VLOOKUP(AW65,'標準様式１シフト記号表（勤務時間帯）'!$C$7:$K$36,9,FALSE))</f>
        <v/>
      </c>
      <c r="AX66" s="1162">
        <f>IF($BB$4="４週",SUM(S66:AT66),IF($BB$4="暦月",SUM(S66:AW66),""))</f>
        <v>0</v>
      </c>
      <c r="AY66" s="1175"/>
      <c r="AZ66" s="1186">
        <f>IF($BB$4="４週",AX66/4,IF($BB$4="暦月",'標準様式１（100名）'!AX66/('標準様式１（100名）'!$BB$9/7),""))</f>
        <v>0</v>
      </c>
      <c r="BA66" s="1195"/>
      <c r="BB66" s="1210"/>
      <c r="BC66" s="1049"/>
      <c r="BD66" s="1049"/>
      <c r="BE66" s="1049"/>
      <c r="BF66" s="1061"/>
    </row>
    <row r="67" spans="2:58" ht="20.25" customHeight="1">
      <c r="B67" s="939"/>
      <c r="C67" s="960"/>
      <c r="D67" s="980"/>
      <c r="E67" s="990"/>
      <c r="F67" s="1244">
        <f>C65</f>
        <v>0</v>
      </c>
      <c r="G67" s="1007"/>
      <c r="H67" s="1018"/>
      <c r="I67" s="1026"/>
      <c r="J67" s="1026"/>
      <c r="K67" s="1031"/>
      <c r="L67" s="1042"/>
      <c r="M67" s="1051"/>
      <c r="N67" s="1051"/>
      <c r="O67" s="1063"/>
      <c r="P67" s="1070" t="s">
        <v>316</v>
      </c>
      <c r="Q67" s="1079"/>
      <c r="R67" s="1087"/>
      <c r="S67" s="1104" t="str">
        <f>IF(S65="","",VLOOKUP(S65,'標準様式１シフト記号表（勤務時間帯）'!$C$7:$U$36,19,FALSE))</f>
        <v/>
      </c>
      <c r="T67" s="1117" t="str">
        <f>IF(T65="","",VLOOKUP(T65,'標準様式１シフト記号表（勤務時間帯）'!$C$7:$U$36,19,FALSE))</f>
        <v/>
      </c>
      <c r="U67" s="1117" t="str">
        <f>IF(U65="","",VLOOKUP(U65,'標準様式１シフト記号表（勤務時間帯）'!$C$7:$U$36,19,FALSE))</f>
        <v/>
      </c>
      <c r="V67" s="1117" t="str">
        <f>IF(V65="","",VLOOKUP(V65,'標準様式１シフト記号表（勤務時間帯）'!$C$7:$U$36,19,FALSE))</f>
        <v/>
      </c>
      <c r="W67" s="1117" t="str">
        <f>IF(W65="","",VLOOKUP(W65,'標準様式１シフト記号表（勤務時間帯）'!$C$7:$U$36,19,FALSE))</f>
        <v/>
      </c>
      <c r="X67" s="1117" t="str">
        <f>IF(X65="","",VLOOKUP(X65,'標準様式１シフト記号表（勤務時間帯）'!$C$7:$U$36,19,FALSE))</f>
        <v/>
      </c>
      <c r="Y67" s="1128" t="str">
        <f>IF(Y65="","",VLOOKUP(Y65,'標準様式１シフト記号表（勤務時間帯）'!$C$7:$U$36,19,FALSE))</f>
        <v/>
      </c>
      <c r="Z67" s="1104" t="str">
        <f>IF(Z65="","",VLOOKUP(Z65,'標準様式１シフト記号表（勤務時間帯）'!$C$7:$U$36,19,FALSE))</f>
        <v/>
      </c>
      <c r="AA67" s="1117" t="str">
        <f>IF(AA65="","",VLOOKUP(AA65,'標準様式１シフト記号表（勤務時間帯）'!$C$7:$U$36,19,FALSE))</f>
        <v/>
      </c>
      <c r="AB67" s="1117" t="str">
        <f>IF(AB65="","",VLOOKUP(AB65,'標準様式１シフト記号表（勤務時間帯）'!$C$7:$U$36,19,FALSE))</f>
        <v/>
      </c>
      <c r="AC67" s="1117" t="str">
        <f>IF(AC65="","",VLOOKUP(AC65,'標準様式１シフト記号表（勤務時間帯）'!$C$7:$U$36,19,FALSE))</f>
        <v/>
      </c>
      <c r="AD67" s="1117" t="str">
        <f>IF(AD65="","",VLOOKUP(AD65,'標準様式１シフト記号表（勤務時間帯）'!$C$7:$U$36,19,FALSE))</f>
        <v/>
      </c>
      <c r="AE67" s="1117" t="str">
        <f>IF(AE65="","",VLOOKUP(AE65,'標準様式１シフト記号表（勤務時間帯）'!$C$7:$U$36,19,FALSE))</f>
        <v/>
      </c>
      <c r="AF67" s="1128" t="str">
        <f>IF(AF65="","",VLOOKUP(AF65,'標準様式１シフト記号表（勤務時間帯）'!$C$7:$U$36,19,FALSE))</f>
        <v/>
      </c>
      <c r="AG67" s="1104" t="str">
        <f>IF(AG65="","",VLOOKUP(AG65,'標準様式１シフト記号表（勤務時間帯）'!$C$7:$U$36,19,FALSE))</f>
        <v/>
      </c>
      <c r="AH67" s="1117" t="str">
        <f>IF(AH65="","",VLOOKUP(AH65,'標準様式１シフト記号表（勤務時間帯）'!$C$7:$U$36,19,FALSE))</f>
        <v/>
      </c>
      <c r="AI67" s="1117" t="str">
        <f>IF(AI65="","",VLOOKUP(AI65,'標準様式１シフト記号表（勤務時間帯）'!$C$7:$U$36,19,FALSE))</f>
        <v/>
      </c>
      <c r="AJ67" s="1117" t="str">
        <f>IF(AJ65="","",VLOOKUP(AJ65,'標準様式１シフト記号表（勤務時間帯）'!$C$7:$U$36,19,FALSE))</f>
        <v/>
      </c>
      <c r="AK67" s="1117" t="str">
        <f>IF(AK65="","",VLOOKUP(AK65,'標準様式１シフト記号表（勤務時間帯）'!$C$7:$U$36,19,FALSE))</f>
        <v/>
      </c>
      <c r="AL67" s="1117" t="str">
        <f>IF(AL65="","",VLOOKUP(AL65,'標準様式１シフト記号表（勤務時間帯）'!$C$7:$U$36,19,FALSE))</f>
        <v/>
      </c>
      <c r="AM67" s="1128" t="str">
        <f>IF(AM65="","",VLOOKUP(AM65,'標準様式１シフト記号表（勤務時間帯）'!$C$7:$U$36,19,FALSE))</f>
        <v/>
      </c>
      <c r="AN67" s="1104" t="str">
        <f>IF(AN65="","",VLOOKUP(AN65,'標準様式１シフト記号表（勤務時間帯）'!$C$7:$U$36,19,FALSE))</f>
        <v/>
      </c>
      <c r="AO67" s="1117" t="str">
        <f>IF(AO65="","",VLOOKUP(AO65,'標準様式１シフト記号表（勤務時間帯）'!$C$7:$U$36,19,FALSE))</f>
        <v/>
      </c>
      <c r="AP67" s="1117" t="str">
        <f>IF(AP65="","",VLOOKUP(AP65,'標準様式１シフト記号表（勤務時間帯）'!$C$7:$U$36,19,FALSE))</f>
        <v/>
      </c>
      <c r="AQ67" s="1117" t="str">
        <f>IF(AQ65="","",VLOOKUP(AQ65,'標準様式１シフト記号表（勤務時間帯）'!$C$7:$U$36,19,FALSE))</f>
        <v/>
      </c>
      <c r="AR67" s="1117" t="str">
        <f>IF(AR65="","",VLOOKUP(AR65,'標準様式１シフト記号表（勤務時間帯）'!$C$7:$U$36,19,FALSE))</f>
        <v/>
      </c>
      <c r="AS67" s="1117" t="str">
        <f>IF(AS65="","",VLOOKUP(AS65,'標準様式１シフト記号表（勤務時間帯）'!$C$7:$U$36,19,FALSE))</f>
        <v/>
      </c>
      <c r="AT67" s="1128" t="str">
        <f>IF(AT65="","",VLOOKUP(AT65,'標準様式１シフト記号表（勤務時間帯）'!$C$7:$U$36,19,FALSE))</f>
        <v/>
      </c>
      <c r="AU67" s="1104" t="str">
        <f>IF(AU65="","",VLOOKUP(AU65,'標準様式１シフト記号表（勤務時間帯）'!$C$7:$U$36,19,FALSE))</f>
        <v/>
      </c>
      <c r="AV67" s="1117" t="str">
        <f>IF(AV65="","",VLOOKUP(AV65,'標準様式１シフト記号表（勤務時間帯）'!$C$7:$U$36,19,FALSE))</f>
        <v/>
      </c>
      <c r="AW67" s="1117" t="str">
        <f>IF(AW65="","",VLOOKUP(AW65,'標準様式１シフト記号表（勤務時間帯）'!$C$7:$U$36,19,FALSE))</f>
        <v/>
      </c>
      <c r="AX67" s="1163">
        <f>IF($BB$4="４週",SUM(S67:AT67),IF($BB$4="暦月",SUM(S67:AW67),""))</f>
        <v>0</v>
      </c>
      <c r="AY67" s="1176"/>
      <c r="AZ67" s="1187">
        <f>IF($BB$4="４週",AX67/4,IF($BB$4="暦月",'標準様式１（100名）'!AX67/('標準様式１（100名）'!$BB$9/7),""))</f>
        <v>0</v>
      </c>
      <c r="BA67" s="1196"/>
      <c r="BB67" s="1211"/>
      <c r="BC67" s="1051"/>
      <c r="BD67" s="1051"/>
      <c r="BE67" s="1051"/>
      <c r="BF67" s="1063"/>
    </row>
    <row r="68" spans="2:58" ht="20.25" customHeight="1">
      <c r="B68" s="939">
        <f>B65+1</f>
        <v>16</v>
      </c>
      <c r="C68" s="958"/>
      <c r="D68" s="978"/>
      <c r="E68" s="988"/>
      <c r="F68" s="995"/>
      <c r="G68" s="995"/>
      <c r="H68" s="1019"/>
      <c r="I68" s="1026"/>
      <c r="J68" s="1026"/>
      <c r="K68" s="1031"/>
      <c r="L68" s="1041"/>
      <c r="M68" s="1050"/>
      <c r="N68" s="1050"/>
      <c r="O68" s="1062"/>
      <c r="P68" s="1071" t="s">
        <v>589</v>
      </c>
      <c r="Q68" s="1080"/>
      <c r="R68" s="1088"/>
      <c r="S68" s="1252"/>
      <c r="T68" s="1254"/>
      <c r="U68" s="1254"/>
      <c r="V68" s="1254"/>
      <c r="W68" s="1254"/>
      <c r="X68" s="1254"/>
      <c r="Y68" s="1255"/>
      <c r="Z68" s="1252"/>
      <c r="AA68" s="1254"/>
      <c r="AB68" s="1254"/>
      <c r="AC68" s="1254"/>
      <c r="AD68" s="1254"/>
      <c r="AE68" s="1254"/>
      <c r="AF68" s="1255"/>
      <c r="AG68" s="1252"/>
      <c r="AH68" s="1254"/>
      <c r="AI68" s="1254"/>
      <c r="AJ68" s="1254"/>
      <c r="AK68" s="1254"/>
      <c r="AL68" s="1254"/>
      <c r="AM68" s="1255"/>
      <c r="AN68" s="1252"/>
      <c r="AO68" s="1254"/>
      <c r="AP68" s="1254"/>
      <c r="AQ68" s="1254"/>
      <c r="AR68" s="1254"/>
      <c r="AS68" s="1254"/>
      <c r="AT68" s="1255"/>
      <c r="AU68" s="1252"/>
      <c r="AV68" s="1254"/>
      <c r="AW68" s="1254"/>
      <c r="AX68" s="1257"/>
      <c r="AY68" s="1261"/>
      <c r="AZ68" s="1264"/>
      <c r="BA68" s="1267"/>
      <c r="BB68" s="1209"/>
      <c r="BC68" s="1050"/>
      <c r="BD68" s="1050"/>
      <c r="BE68" s="1050"/>
      <c r="BF68" s="1062"/>
    </row>
    <row r="69" spans="2:58" ht="20.25" customHeight="1">
      <c r="B69" s="939"/>
      <c r="C69" s="959"/>
      <c r="D69" s="979"/>
      <c r="E69" s="989"/>
      <c r="F69" s="993"/>
      <c r="G69" s="1006"/>
      <c r="H69" s="1018"/>
      <c r="I69" s="1026"/>
      <c r="J69" s="1026"/>
      <c r="K69" s="1031"/>
      <c r="L69" s="1040"/>
      <c r="M69" s="1049"/>
      <c r="N69" s="1049"/>
      <c r="O69" s="1061"/>
      <c r="P69" s="1069" t="s">
        <v>590</v>
      </c>
      <c r="Q69" s="1078"/>
      <c r="R69" s="1086"/>
      <c r="S69" s="1103" t="str">
        <f>IF(S68="","",VLOOKUP(S68,'標準様式１シフト記号表（勤務時間帯）'!$C$7:$K$36,9,FALSE))</f>
        <v/>
      </c>
      <c r="T69" s="1116" t="str">
        <f>IF(T68="","",VLOOKUP(T68,'標準様式１シフト記号表（勤務時間帯）'!$C$7:$K$36,9,FALSE))</f>
        <v/>
      </c>
      <c r="U69" s="1116" t="str">
        <f>IF(U68="","",VLOOKUP(U68,'標準様式１シフト記号表（勤務時間帯）'!$C$7:$K$36,9,FALSE))</f>
        <v/>
      </c>
      <c r="V69" s="1116" t="str">
        <f>IF(V68="","",VLOOKUP(V68,'標準様式１シフト記号表（勤務時間帯）'!$C$7:$K$36,9,FALSE))</f>
        <v/>
      </c>
      <c r="W69" s="1116" t="str">
        <f>IF(W68="","",VLOOKUP(W68,'標準様式１シフト記号表（勤務時間帯）'!$C$7:$K$36,9,FALSE))</f>
        <v/>
      </c>
      <c r="X69" s="1116" t="str">
        <f>IF(X68="","",VLOOKUP(X68,'標準様式１シフト記号表（勤務時間帯）'!$C$7:$K$36,9,FALSE))</f>
        <v/>
      </c>
      <c r="Y69" s="1127" t="str">
        <f>IF(Y68="","",VLOOKUP(Y68,'標準様式１シフト記号表（勤務時間帯）'!$C$7:$K$36,9,FALSE))</f>
        <v/>
      </c>
      <c r="Z69" s="1103" t="str">
        <f>IF(Z68="","",VLOOKUP(Z68,'標準様式１シフト記号表（勤務時間帯）'!$C$7:$K$36,9,FALSE))</f>
        <v/>
      </c>
      <c r="AA69" s="1116" t="str">
        <f>IF(AA68="","",VLOOKUP(AA68,'標準様式１シフト記号表（勤務時間帯）'!$C$7:$K$36,9,FALSE))</f>
        <v/>
      </c>
      <c r="AB69" s="1116" t="str">
        <f>IF(AB68="","",VLOOKUP(AB68,'標準様式１シフト記号表（勤務時間帯）'!$C$7:$K$36,9,FALSE))</f>
        <v/>
      </c>
      <c r="AC69" s="1116" t="str">
        <f>IF(AC68="","",VLOOKUP(AC68,'標準様式１シフト記号表（勤務時間帯）'!$C$7:$K$36,9,FALSE))</f>
        <v/>
      </c>
      <c r="AD69" s="1116" t="str">
        <f>IF(AD68="","",VLOOKUP(AD68,'標準様式１シフト記号表（勤務時間帯）'!$C$7:$K$36,9,FALSE))</f>
        <v/>
      </c>
      <c r="AE69" s="1116" t="str">
        <f>IF(AE68="","",VLOOKUP(AE68,'標準様式１シフト記号表（勤務時間帯）'!$C$7:$K$36,9,FALSE))</f>
        <v/>
      </c>
      <c r="AF69" s="1127" t="str">
        <f>IF(AF68="","",VLOOKUP(AF68,'標準様式１シフト記号表（勤務時間帯）'!$C$7:$K$36,9,FALSE))</f>
        <v/>
      </c>
      <c r="AG69" s="1103" t="str">
        <f>IF(AG68="","",VLOOKUP(AG68,'標準様式１シフト記号表（勤務時間帯）'!$C$7:$K$36,9,FALSE))</f>
        <v/>
      </c>
      <c r="AH69" s="1116" t="str">
        <f>IF(AH68="","",VLOOKUP(AH68,'標準様式１シフト記号表（勤務時間帯）'!$C$7:$K$36,9,FALSE))</f>
        <v/>
      </c>
      <c r="AI69" s="1116" t="str">
        <f>IF(AI68="","",VLOOKUP(AI68,'標準様式１シフト記号表（勤務時間帯）'!$C$7:$K$36,9,FALSE))</f>
        <v/>
      </c>
      <c r="AJ69" s="1116" t="str">
        <f>IF(AJ68="","",VLOOKUP(AJ68,'標準様式１シフト記号表（勤務時間帯）'!$C$7:$K$36,9,FALSE))</f>
        <v/>
      </c>
      <c r="AK69" s="1116" t="str">
        <f>IF(AK68="","",VLOOKUP(AK68,'標準様式１シフト記号表（勤務時間帯）'!$C$7:$K$36,9,FALSE))</f>
        <v/>
      </c>
      <c r="AL69" s="1116" t="str">
        <f>IF(AL68="","",VLOOKUP(AL68,'標準様式１シフト記号表（勤務時間帯）'!$C$7:$K$36,9,FALSE))</f>
        <v/>
      </c>
      <c r="AM69" s="1127" t="str">
        <f>IF(AM68="","",VLOOKUP(AM68,'標準様式１シフト記号表（勤務時間帯）'!$C$7:$K$36,9,FALSE))</f>
        <v/>
      </c>
      <c r="AN69" s="1103" t="str">
        <f>IF(AN68="","",VLOOKUP(AN68,'標準様式１シフト記号表（勤務時間帯）'!$C$7:$K$36,9,FALSE))</f>
        <v/>
      </c>
      <c r="AO69" s="1116" t="str">
        <f>IF(AO68="","",VLOOKUP(AO68,'標準様式１シフト記号表（勤務時間帯）'!$C$7:$K$36,9,FALSE))</f>
        <v/>
      </c>
      <c r="AP69" s="1116" t="str">
        <f>IF(AP68="","",VLOOKUP(AP68,'標準様式１シフト記号表（勤務時間帯）'!$C$7:$K$36,9,FALSE))</f>
        <v/>
      </c>
      <c r="AQ69" s="1116" t="str">
        <f>IF(AQ68="","",VLOOKUP(AQ68,'標準様式１シフト記号表（勤務時間帯）'!$C$7:$K$36,9,FALSE))</f>
        <v/>
      </c>
      <c r="AR69" s="1116" t="str">
        <f>IF(AR68="","",VLOOKUP(AR68,'標準様式１シフト記号表（勤務時間帯）'!$C$7:$K$36,9,FALSE))</f>
        <v/>
      </c>
      <c r="AS69" s="1116" t="str">
        <f>IF(AS68="","",VLOOKUP(AS68,'標準様式１シフト記号表（勤務時間帯）'!$C$7:$K$36,9,FALSE))</f>
        <v/>
      </c>
      <c r="AT69" s="1127" t="str">
        <f>IF(AT68="","",VLOOKUP(AT68,'標準様式１シフト記号表（勤務時間帯）'!$C$7:$K$36,9,FALSE))</f>
        <v/>
      </c>
      <c r="AU69" s="1103" t="str">
        <f>IF(AU68="","",VLOOKUP(AU68,'標準様式１シフト記号表（勤務時間帯）'!$C$7:$K$36,9,FALSE))</f>
        <v/>
      </c>
      <c r="AV69" s="1116" t="str">
        <f>IF(AV68="","",VLOOKUP(AV68,'標準様式１シフト記号表（勤務時間帯）'!$C$7:$K$36,9,FALSE))</f>
        <v/>
      </c>
      <c r="AW69" s="1116" t="str">
        <f>IF(AW68="","",VLOOKUP(AW68,'標準様式１シフト記号表（勤務時間帯）'!$C$7:$K$36,9,FALSE))</f>
        <v/>
      </c>
      <c r="AX69" s="1162">
        <f>IF($BB$4="４週",SUM(S69:AT69),IF($BB$4="暦月",SUM(S69:AW69),""))</f>
        <v>0</v>
      </c>
      <c r="AY69" s="1175"/>
      <c r="AZ69" s="1186">
        <f>IF($BB$4="４週",AX69/4,IF($BB$4="暦月",'標準様式１（100名）'!AX69/('標準様式１（100名）'!$BB$9/7),""))</f>
        <v>0</v>
      </c>
      <c r="BA69" s="1195"/>
      <c r="BB69" s="1210"/>
      <c r="BC69" s="1049"/>
      <c r="BD69" s="1049"/>
      <c r="BE69" s="1049"/>
      <c r="BF69" s="1061"/>
    </row>
    <row r="70" spans="2:58" ht="20.25" customHeight="1">
      <c r="B70" s="939"/>
      <c r="C70" s="960"/>
      <c r="D70" s="980"/>
      <c r="E70" s="990"/>
      <c r="F70" s="1244">
        <f>C68</f>
        <v>0</v>
      </c>
      <c r="G70" s="1007"/>
      <c r="H70" s="1018"/>
      <c r="I70" s="1026"/>
      <c r="J70" s="1026"/>
      <c r="K70" s="1031"/>
      <c r="L70" s="1042"/>
      <c r="M70" s="1051"/>
      <c r="N70" s="1051"/>
      <c r="O70" s="1063"/>
      <c r="P70" s="1070" t="s">
        <v>316</v>
      </c>
      <c r="Q70" s="1079"/>
      <c r="R70" s="1087"/>
      <c r="S70" s="1104" t="str">
        <f>IF(S68="","",VLOOKUP(S68,'標準様式１シフト記号表（勤務時間帯）'!$C$7:$U$36,19,FALSE))</f>
        <v/>
      </c>
      <c r="T70" s="1117" t="str">
        <f>IF(T68="","",VLOOKUP(T68,'標準様式１シフト記号表（勤務時間帯）'!$C$7:$U$36,19,FALSE))</f>
        <v/>
      </c>
      <c r="U70" s="1117" t="str">
        <f>IF(U68="","",VLOOKUP(U68,'標準様式１シフト記号表（勤務時間帯）'!$C$7:$U$36,19,FALSE))</f>
        <v/>
      </c>
      <c r="V70" s="1117" t="str">
        <f>IF(V68="","",VLOOKUP(V68,'標準様式１シフト記号表（勤務時間帯）'!$C$7:$U$36,19,FALSE))</f>
        <v/>
      </c>
      <c r="W70" s="1117" t="str">
        <f>IF(W68="","",VLOOKUP(W68,'標準様式１シフト記号表（勤務時間帯）'!$C$7:$U$36,19,FALSE))</f>
        <v/>
      </c>
      <c r="X70" s="1117" t="str">
        <f>IF(X68="","",VLOOKUP(X68,'標準様式１シフト記号表（勤務時間帯）'!$C$7:$U$36,19,FALSE))</f>
        <v/>
      </c>
      <c r="Y70" s="1128" t="str">
        <f>IF(Y68="","",VLOOKUP(Y68,'標準様式１シフト記号表（勤務時間帯）'!$C$7:$U$36,19,FALSE))</f>
        <v/>
      </c>
      <c r="Z70" s="1104" t="str">
        <f>IF(Z68="","",VLOOKUP(Z68,'標準様式１シフト記号表（勤務時間帯）'!$C$7:$U$36,19,FALSE))</f>
        <v/>
      </c>
      <c r="AA70" s="1117" t="str">
        <f>IF(AA68="","",VLOOKUP(AA68,'標準様式１シフト記号表（勤務時間帯）'!$C$7:$U$36,19,FALSE))</f>
        <v/>
      </c>
      <c r="AB70" s="1117" t="str">
        <f>IF(AB68="","",VLOOKUP(AB68,'標準様式１シフト記号表（勤務時間帯）'!$C$7:$U$36,19,FALSE))</f>
        <v/>
      </c>
      <c r="AC70" s="1117" t="str">
        <f>IF(AC68="","",VLOOKUP(AC68,'標準様式１シフト記号表（勤務時間帯）'!$C$7:$U$36,19,FALSE))</f>
        <v/>
      </c>
      <c r="AD70" s="1117" t="str">
        <f>IF(AD68="","",VLOOKUP(AD68,'標準様式１シフト記号表（勤務時間帯）'!$C$7:$U$36,19,FALSE))</f>
        <v/>
      </c>
      <c r="AE70" s="1117" t="str">
        <f>IF(AE68="","",VLOOKUP(AE68,'標準様式１シフト記号表（勤務時間帯）'!$C$7:$U$36,19,FALSE))</f>
        <v/>
      </c>
      <c r="AF70" s="1128" t="str">
        <f>IF(AF68="","",VLOOKUP(AF68,'標準様式１シフト記号表（勤務時間帯）'!$C$7:$U$36,19,FALSE))</f>
        <v/>
      </c>
      <c r="AG70" s="1104" t="str">
        <f>IF(AG68="","",VLOOKUP(AG68,'標準様式１シフト記号表（勤務時間帯）'!$C$7:$U$36,19,FALSE))</f>
        <v/>
      </c>
      <c r="AH70" s="1117" t="str">
        <f>IF(AH68="","",VLOOKUP(AH68,'標準様式１シフト記号表（勤務時間帯）'!$C$7:$U$36,19,FALSE))</f>
        <v/>
      </c>
      <c r="AI70" s="1117" t="str">
        <f>IF(AI68="","",VLOOKUP(AI68,'標準様式１シフト記号表（勤務時間帯）'!$C$7:$U$36,19,FALSE))</f>
        <v/>
      </c>
      <c r="AJ70" s="1117" t="str">
        <f>IF(AJ68="","",VLOOKUP(AJ68,'標準様式１シフト記号表（勤務時間帯）'!$C$7:$U$36,19,FALSE))</f>
        <v/>
      </c>
      <c r="AK70" s="1117" t="str">
        <f>IF(AK68="","",VLOOKUP(AK68,'標準様式１シフト記号表（勤務時間帯）'!$C$7:$U$36,19,FALSE))</f>
        <v/>
      </c>
      <c r="AL70" s="1117" t="str">
        <f>IF(AL68="","",VLOOKUP(AL68,'標準様式１シフト記号表（勤務時間帯）'!$C$7:$U$36,19,FALSE))</f>
        <v/>
      </c>
      <c r="AM70" s="1128" t="str">
        <f>IF(AM68="","",VLOOKUP(AM68,'標準様式１シフト記号表（勤務時間帯）'!$C$7:$U$36,19,FALSE))</f>
        <v/>
      </c>
      <c r="AN70" s="1104" t="str">
        <f>IF(AN68="","",VLOOKUP(AN68,'標準様式１シフト記号表（勤務時間帯）'!$C$7:$U$36,19,FALSE))</f>
        <v/>
      </c>
      <c r="AO70" s="1117" t="str">
        <f>IF(AO68="","",VLOOKUP(AO68,'標準様式１シフト記号表（勤務時間帯）'!$C$7:$U$36,19,FALSE))</f>
        <v/>
      </c>
      <c r="AP70" s="1117" t="str">
        <f>IF(AP68="","",VLOOKUP(AP68,'標準様式１シフト記号表（勤務時間帯）'!$C$7:$U$36,19,FALSE))</f>
        <v/>
      </c>
      <c r="AQ70" s="1117" t="str">
        <f>IF(AQ68="","",VLOOKUP(AQ68,'標準様式１シフト記号表（勤務時間帯）'!$C$7:$U$36,19,FALSE))</f>
        <v/>
      </c>
      <c r="AR70" s="1117" t="str">
        <f>IF(AR68="","",VLOOKUP(AR68,'標準様式１シフト記号表（勤務時間帯）'!$C$7:$U$36,19,FALSE))</f>
        <v/>
      </c>
      <c r="AS70" s="1117" t="str">
        <f>IF(AS68="","",VLOOKUP(AS68,'標準様式１シフト記号表（勤務時間帯）'!$C$7:$U$36,19,FALSE))</f>
        <v/>
      </c>
      <c r="AT70" s="1128" t="str">
        <f>IF(AT68="","",VLOOKUP(AT68,'標準様式１シフト記号表（勤務時間帯）'!$C$7:$U$36,19,FALSE))</f>
        <v/>
      </c>
      <c r="AU70" s="1104" t="str">
        <f>IF(AU68="","",VLOOKUP(AU68,'標準様式１シフト記号表（勤務時間帯）'!$C$7:$U$36,19,FALSE))</f>
        <v/>
      </c>
      <c r="AV70" s="1117" t="str">
        <f>IF(AV68="","",VLOOKUP(AV68,'標準様式１シフト記号表（勤務時間帯）'!$C$7:$U$36,19,FALSE))</f>
        <v/>
      </c>
      <c r="AW70" s="1117" t="str">
        <f>IF(AW68="","",VLOOKUP(AW68,'標準様式１シフト記号表（勤務時間帯）'!$C$7:$U$36,19,FALSE))</f>
        <v/>
      </c>
      <c r="AX70" s="1163">
        <f>IF($BB$4="４週",SUM(S70:AT70),IF($BB$4="暦月",SUM(S70:AW70),""))</f>
        <v>0</v>
      </c>
      <c r="AY70" s="1176"/>
      <c r="AZ70" s="1187">
        <f>IF($BB$4="４週",AX70/4,IF($BB$4="暦月",'標準様式１（100名）'!AX70/('標準様式１（100名）'!$BB$9/7),""))</f>
        <v>0</v>
      </c>
      <c r="BA70" s="1196"/>
      <c r="BB70" s="1211"/>
      <c r="BC70" s="1051"/>
      <c r="BD70" s="1051"/>
      <c r="BE70" s="1051"/>
      <c r="BF70" s="1063"/>
    </row>
    <row r="71" spans="2:58" ht="20.25" customHeight="1">
      <c r="B71" s="939">
        <f>B68+1</f>
        <v>17</v>
      </c>
      <c r="C71" s="958"/>
      <c r="D71" s="978"/>
      <c r="E71" s="988"/>
      <c r="F71" s="995"/>
      <c r="G71" s="995"/>
      <c r="H71" s="1019"/>
      <c r="I71" s="1026"/>
      <c r="J71" s="1026"/>
      <c r="K71" s="1031"/>
      <c r="L71" s="1041"/>
      <c r="M71" s="1050"/>
      <c r="N71" s="1050"/>
      <c r="O71" s="1062"/>
      <c r="P71" s="1071" t="s">
        <v>589</v>
      </c>
      <c r="Q71" s="1080"/>
      <c r="R71" s="1088"/>
      <c r="S71" s="1252"/>
      <c r="T71" s="1254"/>
      <c r="U71" s="1254"/>
      <c r="V71" s="1254"/>
      <c r="W71" s="1254"/>
      <c r="X71" s="1254"/>
      <c r="Y71" s="1255"/>
      <c r="Z71" s="1252"/>
      <c r="AA71" s="1254"/>
      <c r="AB71" s="1254"/>
      <c r="AC71" s="1254"/>
      <c r="AD71" s="1254"/>
      <c r="AE71" s="1254"/>
      <c r="AF71" s="1255"/>
      <c r="AG71" s="1252"/>
      <c r="AH71" s="1254"/>
      <c r="AI71" s="1254"/>
      <c r="AJ71" s="1254"/>
      <c r="AK71" s="1254"/>
      <c r="AL71" s="1254"/>
      <c r="AM71" s="1255"/>
      <c r="AN71" s="1252"/>
      <c r="AO71" s="1254"/>
      <c r="AP71" s="1254"/>
      <c r="AQ71" s="1254"/>
      <c r="AR71" s="1254"/>
      <c r="AS71" s="1254"/>
      <c r="AT71" s="1255"/>
      <c r="AU71" s="1252"/>
      <c r="AV71" s="1254"/>
      <c r="AW71" s="1254"/>
      <c r="AX71" s="1257"/>
      <c r="AY71" s="1261"/>
      <c r="AZ71" s="1264"/>
      <c r="BA71" s="1267"/>
      <c r="BB71" s="1209"/>
      <c r="BC71" s="1050"/>
      <c r="BD71" s="1050"/>
      <c r="BE71" s="1050"/>
      <c r="BF71" s="1062"/>
    </row>
    <row r="72" spans="2:58" ht="20.25" customHeight="1">
      <c r="B72" s="939"/>
      <c r="C72" s="959"/>
      <c r="D72" s="979"/>
      <c r="E72" s="989"/>
      <c r="F72" s="993"/>
      <c r="G72" s="1006"/>
      <c r="H72" s="1018"/>
      <c r="I72" s="1026"/>
      <c r="J72" s="1026"/>
      <c r="K72" s="1031"/>
      <c r="L72" s="1040"/>
      <c r="M72" s="1049"/>
      <c r="N72" s="1049"/>
      <c r="O72" s="1061"/>
      <c r="P72" s="1069" t="s">
        <v>590</v>
      </c>
      <c r="Q72" s="1078"/>
      <c r="R72" s="1086"/>
      <c r="S72" s="1103" t="str">
        <f>IF(S71="","",VLOOKUP(S71,'標準様式１シフト記号表（勤務時間帯）'!$C$7:$K$36,9,FALSE))</f>
        <v/>
      </c>
      <c r="T72" s="1116" t="str">
        <f>IF(T71="","",VLOOKUP(T71,'標準様式１シフト記号表（勤務時間帯）'!$C$7:$K$36,9,FALSE))</f>
        <v/>
      </c>
      <c r="U72" s="1116" t="str">
        <f>IF(U71="","",VLOOKUP(U71,'標準様式１シフト記号表（勤務時間帯）'!$C$7:$K$36,9,FALSE))</f>
        <v/>
      </c>
      <c r="V72" s="1116" t="str">
        <f>IF(V71="","",VLOOKUP(V71,'標準様式１シフト記号表（勤務時間帯）'!$C$7:$K$36,9,FALSE))</f>
        <v/>
      </c>
      <c r="W72" s="1116" t="str">
        <f>IF(W71="","",VLOOKUP(W71,'標準様式１シフト記号表（勤務時間帯）'!$C$7:$K$36,9,FALSE))</f>
        <v/>
      </c>
      <c r="X72" s="1116" t="str">
        <f>IF(X71="","",VLOOKUP(X71,'標準様式１シフト記号表（勤務時間帯）'!$C$7:$K$36,9,FALSE))</f>
        <v/>
      </c>
      <c r="Y72" s="1127" t="str">
        <f>IF(Y71="","",VLOOKUP(Y71,'標準様式１シフト記号表（勤務時間帯）'!$C$7:$K$36,9,FALSE))</f>
        <v/>
      </c>
      <c r="Z72" s="1103" t="str">
        <f>IF(Z71="","",VLOOKUP(Z71,'標準様式１シフト記号表（勤務時間帯）'!$C$7:$K$36,9,FALSE))</f>
        <v/>
      </c>
      <c r="AA72" s="1116" t="str">
        <f>IF(AA71="","",VLOOKUP(AA71,'標準様式１シフト記号表（勤務時間帯）'!$C$7:$K$36,9,FALSE))</f>
        <v/>
      </c>
      <c r="AB72" s="1116" t="str">
        <f>IF(AB71="","",VLOOKUP(AB71,'標準様式１シフト記号表（勤務時間帯）'!$C$7:$K$36,9,FALSE))</f>
        <v/>
      </c>
      <c r="AC72" s="1116" t="str">
        <f>IF(AC71="","",VLOOKUP(AC71,'標準様式１シフト記号表（勤務時間帯）'!$C$7:$K$36,9,FALSE))</f>
        <v/>
      </c>
      <c r="AD72" s="1116" t="str">
        <f>IF(AD71="","",VLOOKUP(AD71,'標準様式１シフト記号表（勤務時間帯）'!$C$7:$K$36,9,FALSE))</f>
        <v/>
      </c>
      <c r="AE72" s="1116" t="str">
        <f>IF(AE71="","",VLOOKUP(AE71,'標準様式１シフト記号表（勤務時間帯）'!$C$7:$K$36,9,FALSE))</f>
        <v/>
      </c>
      <c r="AF72" s="1127" t="str">
        <f>IF(AF71="","",VLOOKUP(AF71,'標準様式１シフト記号表（勤務時間帯）'!$C$7:$K$36,9,FALSE))</f>
        <v/>
      </c>
      <c r="AG72" s="1103" t="str">
        <f>IF(AG71="","",VLOOKUP(AG71,'標準様式１シフト記号表（勤務時間帯）'!$C$7:$K$36,9,FALSE))</f>
        <v/>
      </c>
      <c r="AH72" s="1116" t="str">
        <f>IF(AH71="","",VLOOKUP(AH71,'標準様式１シフト記号表（勤務時間帯）'!$C$7:$K$36,9,FALSE))</f>
        <v/>
      </c>
      <c r="AI72" s="1116" t="str">
        <f>IF(AI71="","",VLOOKUP(AI71,'標準様式１シフト記号表（勤務時間帯）'!$C$7:$K$36,9,FALSE))</f>
        <v/>
      </c>
      <c r="AJ72" s="1116" t="str">
        <f>IF(AJ71="","",VLOOKUP(AJ71,'標準様式１シフト記号表（勤務時間帯）'!$C$7:$K$36,9,FALSE))</f>
        <v/>
      </c>
      <c r="AK72" s="1116" t="str">
        <f>IF(AK71="","",VLOOKUP(AK71,'標準様式１シフト記号表（勤務時間帯）'!$C$7:$K$36,9,FALSE))</f>
        <v/>
      </c>
      <c r="AL72" s="1116" t="str">
        <f>IF(AL71="","",VLOOKUP(AL71,'標準様式１シフト記号表（勤務時間帯）'!$C$7:$K$36,9,FALSE))</f>
        <v/>
      </c>
      <c r="AM72" s="1127" t="str">
        <f>IF(AM71="","",VLOOKUP(AM71,'標準様式１シフト記号表（勤務時間帯）'!$C$7:$K$36,9,FALSE))</f>
        <v/>
      </c>
      <c r="AN72" s="1103" t="str">
        <f>IF(AN71="","",VLOOKUP(AN71,'標準様式１シフト記号表（勤務時間帯）'!$C$7:$K$36,9,FALSE))</f>
        <v/>
      </c>
      <c r="AO72" s="1116" t="str">
        <f>IF(AO71="","",VLOOKUP(AO71,'標準様式１シフト記号表（勤務時間帯）'!$C$7:$K$36,9,FALSE))</f>
        <v/>
      </c>
      <c r="AP72" s="1116" t="str">
        <f>IF(AP71="","",VLOOKUP(AP71,'標準様式１シフト記号表（勤務時間帯）'!$C$7:$K$36,9,FALSE))</f>
        <v/>
      </c>
      <c r="AQ72" s="1116" t="str">
        <f>IF(AQ71="","",VLOOKUP(AQ71,'標準様式１シフト記号表（勤務時間帯）'!$C$7:$K$36,9,FALSE))</f>
        <v/>
      </c>
      <c r="AR72" s="1116" t="str">
        <f>IF(AR71="","",VLOOKUP(AR71,'標準様式１シフト記号表（勤務時間帯）'!$C$7:$K$36,9,FALSE))</f>
        <v/>
      </c>
      <c r="AS72" s="1116" t="str">
        <f>IF(AS71="","",VLOOKUP(AS71,'標準様式１シフト記号表（勤務時間帯）'!$C$7:$K$36,9,FALSE))</f>
        <v/>
      </c>
      <c r="AT72" s="1127" t="str">
        <f>IF(AT71="","",VLOOKUP(AT71,'標準様式１シフト記号表（勤務時間帯）'!$C$7:$K$36,9,FALSE))</f>
        <v/>
      </c>
      <c r="AU72" s="1103" t="str">
        <f>IF(AU71="","",VLOOKUP(AU71,'標準様式１シフト記号表（勤務時間帯）'!$C$7:$K$36,9,FALSE))</f>
        <v/>
      </c>
      <c r="AV72" s="1116" t="str">
        <f>IF(AV71="","",VLOOKUP(AV71,'標準様式１シフト記号表（勤務時間帯）'!$C$7:$K$36,9,FALSE))</f>
        <v/>
      </c>
      <c r="AW72" s="1116" t="str">
        <f>IF(AW71="","",VLOOKUP(AW71,'標準様式１シフト記号表（勤務時間帯）'!$C$7:$K$36,9,FALSE))</f>
        <v/>
      </c>
      <c r="AX72" s="1162">
        <f>IF($BB$4="４週",SUM(S72:AT72),IF($BB$4="暦月",SUM(S72:AW72),""))</f>
        <v>0</v>
      </c>
      <c r="AY72" s="1175"/>
      <c r="AZ72" s="1186">
        <f>IF($BB$4="４週",AX72/4,IF($BB$4="暦月",'標準様式１（100名）'!AX72/('標準様式１（100名）'!$BB$9/7),""))</f>
        <v>0</v>
      </c>
      <c r="BA72" s="1195"/>
      <c r="BB72" s="1210"/>
      <c r="BC72" s="1049"/>
      <c r="BD72" s="1049"/>
      <c r="BE72" s="1049"/>
      <c r="BF72" s="1061"/>
    </row>
    <row r="73" spans="2:58" ht="20.25" customHeight="1">
      <c r="B73" s="939"/>
      <c r="C73" s="960"/>
      <c r="D73" s="980"/>
      <c r="E73" s="990"/>
      <c r="F73" s="1244">
        <f>C71</f>
        <v>0</v>
      </c>
      <c r="G73" s="1007"/>
      <c r="H73" s="1018"/>
      <c r="I73" s="1026"/>
      <c r="J73" s="1026"/>
      <c r="K73" s="1031"/>
      <c r="L73" s="1042"/>
      <c r="M73" s="1051"/>
      <c r="N73" s="1051"/>
      <c r="O73" s="1063"/>
      <c r="P73" s="1070" t="s">
        <v>316</v>
      </c>
      <c r="Q73" s="1079"/>
      <c r="R73" s="1087"/>
      <c r="S73" s="1104" t="str">
        <f>IF(S71="","",VLOOKUP(S71,'標準様式１シフト記号表（勤務時間帯）'!$C$7:$U$36,19,FALSE))</f>
        <v/>
      </c>
      <c r="T73" s="1117" t="str">
        <f>IF(T71="","",VLOOKUP(T71,'標準様式１シフト記号表（勤務時間帯）'!$C$7:$U$36,19,FALSE))</f>
        <v/>
      </c>
      <c r="U73" s="1117" t="str">
        <f>IF(U71="","",VLOOKUP(U71,'標準様式１シフト記号表（勤務時間帯）'!$C$7:$U$36,19,FALSE))</f>
        <v/>
      </c>
      <c r="V73" s="1117" t="str">
        <f>IF(V71="","",VLOOKUP(V71,'標準様式１シフト記号表（勤務時間帯）'!$C$7:$U$36,19,FALSE))</f>
        <v/>
      </c>
      <c r="W73" s="1117" t="str">
        <f>IF(W71="","",VLOOKUP(W71,'標準様式１シフト記号表（勤務時間帯）'!$C$7:$U$36,19,FALSE))</f>
        <v/>
      </c>
      <c r="X73" s="1117" t="str">
        <f>IF(X71="","",VLOOKUP(X71,'標準様式１シフト記号表（勤務時間帯）'!$C$7:$U$36,19,FALSE))</f>
        <v/>
      </c>
      <c r="Y73" s="1128" t="str">
        <f>IF(Y71="","",VLOOKUP(Y71,'標準様式１シフト記号表（勤務時間帯）'!$C$7:$U$36,19,FALSE))</f>
        <v/>
      </c>
      <c r="Z73" s="1104" t="str">
        <f>IF(Z71="","",VLOOKUP(Z71,'標準様式１シフト記号表（勤務時間帯）'!$C$7:$U$36,19,FALSE))</f>
        <v/>
      </c>
      <c r="AA73" s="1117" t="str">
        <f>IF(AA71="","",VLOOKUP(AA71,'標準様式１シフト記号表（勤務時間帯）'!$C$7:$U$36,19,FALSE))</f>
        <v/>
      </c>
      <c r="AB73" s="1117" t="str">
        <f>IF(AB71="","",VLOOKUP(AB71,'標準様式１シフト記号表（勤務時間帯）'!$C$7:$U$36,19,FALSE))</f>
        <v/>
      </c>
      <c r="AC73" s="1117" t="str">
        <f>IF(AC71="","",VLOOKUP(AC71,'標準様式１シフト記号表（勤務時間帯）'!$C$7:$U$36,19,FALSE))</f>
        <v/>
      </c>
      <c r="AD73" s="1117" t="str">
        <f>IF(AD71="","",VLOOKUP(AD71,'標準様式１シフト記号表（勤務時間帯）'!$C$7:$U$36,19,FALSE))</f>
        <v/>
      </c>
      <c r="AE73" s="1117" t="str">
        <f>IF(AE71="","",VLOOKUP(AE71,'標準様式１シフト記号表（勤務時間帯）'!$C$7:$U$36,19,FALSE))</f>
        <v/>
      </c>
      <c r="AF73" s="1128" t="str">
        <f>IF(AF71="","",VLOOKUP(AF71,'標準様式１シフト記号表（勤務時間帯）'!$C$7:$U$36,19,FALSE))</f>
        <v/>
      </c>
      <c r="AG73" s="1104" t="str">
        <f>IF(AG71="","",VLOOKUP(AG71,'標準様式１シフト記号表（勤務時間帯）'!$C$7:$U$36,19,FALSE))</f>
        <v/>
      </c>
      <c r="AH73" s="1117" t="str">
        <f>IF(AH71="","",VLOOKUP(AH71,'標準様式１シフト記号表（勤務時間帯）'!$C$7:$U$36,19,FALSE))</f>
        <v/>
      </c>
      <c r="AI73" s="1117" t="str">
        <f>IF(AI71="","",VLOOKUP(AI71,'標準様式１シフト記号表（勤務時間帯）'!$C$7:$U$36,19,FALSE))</f>
        <v/>
      </c>
      <c r="AJ73" s="1117" t="str">
        <f>IF(AJ71="","",VLOOKUP(AJ71,'標準様式１シフト記号表（勤務時間帯）'!$C$7:$U$36,19,FALSE))</f>
        <v/>
      </c>
      <c r="AK73" s="1117" t="str">
        <f>IF(AK71="","",VLOOKUP(AK71,'標準様式１シフト記号表（勤務時間帯）'!$C$7:$U$36,19,FALSE))</f>
        <v/>
      </c>
      <c r="AL73" s="1117" t="str">
        <f>IF(AL71="","",VLOOKUP(AL71,'標準様式１シフト記号表（勤務時間帯）'!$C$7:$U$36,19,FALSE))</f>
        <v/>
      </c>
      <c r="AM73" s="1128" t="str">
        <f>IF(AM71="","",VLOOKUP(AM71,'標準様式１シフト記号表（勤務時間帯）'!$C$7:$U$36,19,FALSE))</f>
        <v/>
      </c>
      <c r="AN73" s="1104" t="str">
        <f>IF(AN71="","",VLOOKUP(AN71,'標準様式１シフト記号表（勤務時間帯）'!$C$7:$U$36,19,FALSE))</f>
        <v/>
      </c>
      <c r="AO73" s="1117" t="str">
        <f>IF(AO71="","",VLOOKUP(AO71,'標準様式１シフト記号表（勤務時間帯）'!$C$7:$U$36,19,FALSE))</f>
        <v/>
      </c>
      <c r="AP73" s="1117" t="str">
        <f>IF(AP71="","",VLOOKUP(AP71,'標準様式１シフト記号表（勤務時間帯）'!$C$7:$U$36,19,FALSE))</f>
        <v/>
      </c>
      <c r="AQ73" s="1117" t="str">
        <f>IF(AQ71="","",VLOOKUP(AQ71,'標準様式１シフト記号表（勤務時間帯）'!$C$7:$U$36,19,FALSE))</f>
        <v/>
      </c>
      <c r="AR73" s="1117" t="str">
        <f>IF(AR71="","",VLOOKUP(AR71,'標準様式１シフト記号表（勤務時間帯）'!$C$7:$U$36,19,FALSE))</f>
        <v/>
      </c>
      <c r="AS73" s="1117" t="str">
        <f>IF(AS71="","",VLOOKUP(AS71,'標準様式１シフト記号表（勤務時間帯）'!$C$7:$U$36,19,FALSE))</f>
        <v/>
      </c>
      <c r="AT73" s="1128" t="str">
        <f>IF(AT71="","",VLOOKUP(AT71,'標準様式１シフト記号表（勤務時間帯）'!$C$7:$U$36,19,FALSE))</f>
        <v/>
      </c>
      <c r="AU73" s="1104" t="str">
        <f>IF(AU71="","",VLOOKUP(AU71,'標準様式１シフト記号表（勤務時間帯）'!$C$7:$U$36,19,FALSE))</f>
        <v/>
      </c>
      <c r="AV73" s="1117" t="str">
        <f>IF(AV71="","",VLOOKUP(AV71,'標準様式１シフト記号表（勤務時間帯）'!$C$7:$U$36,19,FALSE))</f>
        <v/>
      </c>
      <c r="AW73" s="1117" t="str">
        <f>IF(AW71="","",VLOOKUP(AW71,'標準様式１シフト記号表（勤務時間帯）'!$C$7:$U$36,19,FALSE))</f>
        <v/>
      </c>
      <c r="AX73" s="1163">
        <f>IF($BB$4="４週",SUM(S73:AT73),IF($BB$4="暦月",SUM(S73:AW73),""))</f>
        <v>0</v>
      </c>
      <c r="AY73" s="1176"/>
      <c r="AZ73" s="1187">
        <f>IF($BB$4="４週",AX73/4,IF($BB$4="暦月",'標準様式１（100名）'!AX73/('標準様式１（100名）'!$BB$9/7),""))</f>
        <v>0</v>
      </c>
      <c r="BA73" s="1196"/>
      <c r="BB73" s="1211"/>
      <c r="BC73" s="1051"/>
      <c r="BD73" s="1051"/>
      <c r="BE73" s="1051"/>
      <c r="BF73" s="1063"/>
    </row>
    <row r="74" spans="2:58" ht="20.25" customHeight="1">
      <c r="B74" s="939">
        <f>B71+1</f>
        <v>18</v>
      </c>
      <c r="C74" s="958"/>
      <c r="D74" s="978"/>
      <c r="E74" s="988"/>
      <c r="F74" s="995"/>
      <c r="G74" s="995"/>
      <c r="H74" s="1019"/>
      <c r="I74" s="1026"/>
      <c r="J74" s="1026"/>
      <c r="K74" s="1031"/>
      <c r="L74" s="1041"/>
      <c r="M74" s="1050"/>
      <c r="N74" s="1050"/>
      <c r="O74" s="1062"/>
      <c r="P74" s="1071" t="s">
        <v>589</v>
      </c>
      <c r="Q74" s="1080"/>
      <c r="R74" s="1088"/>
      <c r="S74" s="1252"/>
      <c r="T74" s="1254"/>
      <c r="U74" s="1254"/>
      <c r="V74" s="1254"/>
      <c r="W74" s="1254"/>
      <c r="X74" s="1254"/>
      <c r="Y74" s="1255"/>
      <c r="Z74" s="1252"/>
      <c r="AA74" s="1254"/>
      <c r="AB74" s="1254"/>
      <c r="AC74" s="1254"/>
      <c r="AD74" s="1254"/>
      <c r="AE74" s="1254"/>
      <c r="AF74" s="1255"/>
      <c r="AG74" s="1252"/>
      <c r="AH74" s="1254"/>
      <c r="AI74" s="1254"/>
      <c r="AJ74" s="1254"/>
      <c r="AK74" s="1254"/>
      <c r="AL74" s="1254"/>
      <c r="AM74" s="1255"/>
      <c r="AN74" s="1252"/>
      <c r="AO74" s="1254"/>
      <c r="AP74" s="1254"/>
      <c r="AQ74" s="1254"/>
      <c r="AR74" s="1254"/>
      <c r="AS74" s="1254"/>
      <c r="AT74" s="1255"/>
      <c r="AU74" s="1252"/>
      <c r="AV74" s="1254"/>
      <c r="AW74" s="1254"/>
      <c r="AX74" s="1257"/>
      <c r="AY74" s="1261"/>
      <c r="AZ74" s="1264"/>
      <c r="BA74" s="1267"/>
      <c r="BB74" s="1209"/>
      <c r="BC74" s="1050"/>
      <c r="BD74" s="1050"/>
      <c r="BE74" s="1050"/>
      <c r="BF74" s="1062"/>
    </row>
    <row r="75" spans="2:58" ht="20.25" customHeight="1">
      <c r="B75" s="939"/>
      <c r="C75" s="959"/>
      <c r="D75" s="979"/>
      <c r="E75" s="989"/>
      <c r="F75" s="993"/>
      <c r="G75" s="1006"/>
      <c r="H75" s="1018"/>
      <c r="I75" s="1026"/>
      <c r="J75" s="1026"/>
      <c r="K75" s="1031"/>
      <c r="L75" s="1040"/>
      <c r="M75" s="1049"/>
      <c r="N75" s="1049"/>
      <c r="O75" s="1061"/>
      <c r="P75" s="1069" t="s">
        <v>590</v>
      </c>
      <c r="Q75" s="1078"/>
      <c r="R75" s="1086"/>
      <c r="S75" s="1103" t="str">
        <f>IF(S74="","",VLOOKUP(S74,'標準様式１シフト記号表（勤務時間帯）'!$C$7:$K$36,9,FALSE))</f>
        <v/>
      </c>
      <c r="T75" s="1116" t="str">
        <f>IF(T74="","",VLOOKUP(T74,'標準様式１シフト記号表（勤務時間帯）'!$C$7:$K$36,9,FALSE))</f>
        <v/>
      </c>
      <c r="U75" s="1116" t="str">
        <f>IF(U74="","",VLOOKUP(U74,'標準様式１シフト記号表（勤務時間帯）'!$C$7:$K$36,9,FALSE))</f>
        <v/>
      </c>
      <c r="V75" s="1116" t="str">
        <f>IF(V74="","",VLOOKUP(V74,'標準様式１シフト記号表（勤務時間帯）'!$C$7:$K$36,9,FALSE))</f>
        <v/>
      </c>
      <c r="W75" s="1116" t="str">
        <f>IF(W74="","",VLOOKUP(W74,'標準様式１シフト記号表（勤務時間帯）'!$C$7:$K$36,9,FALSE))</f>
        <v/>
      </c>
      <c r="X75" s="1116" t="str">
        <f>IF(X74="","",VLOOKUP(X74,'標準様式１シフト記号表（勤務時間帯）'!$C$7:$K$36,9,FALSE))</f>
        <v/>
      </c>
      <c r="Y75" s="1127" t="str">
        <f>IF(Y74="","",VLOOKUP(Y74,'標準様式１シフト記号表（勤務時間帯）'!$C$7:$K$36,9,FALSE))</f>
        <v/>
      </c>
      <c r="Z75" s="1103" t="str">
        <f>IF(Z74="","",VLOOKUP(Z74,'標準様式１シフト記号表（勤務時間帯）'!$C$7:$K$36,9,FALSE))</f>
        <v/>
      </c>
      <c r="AA75" s="1116" t="str">
        <f>IF(AA74="","",VLOOKUP(AA74,'標準様式１シフト記号表（勤務時間帯）'!$C$7:$K$36,9,FALSE))</f>
        <v/>
      </c>
      <c r="AB75" s="1116" t="str">
        <f>IF(AB74="","",VLOOKUP(AB74,'標準様式１シフト記号表（勤務時間帯）'!$C$7:$K$36,9,FALSE))</f>
        <v/>
      </c>
      <c r="AC75" s="1116" t="str">
        <f>IF(AC74="","",VLOOKUP(AC74,'標準様式１シフト記号表（勤務時間帯）'!$C$7:$K$36,9,FALSE))</f>
        <v/>
      </c>
      <c r="AD75" s="1116" t="str">
        <f>IF(AD74="","",VLOOKUP(AD74,'標準様式１シフト記号表（勤務時間帯）'!$C$7:$K$36,9,FALSE))</f>
        <v/>
      </c>
      <c r="AE75" s="1116" t="str">
        <f>IF(AE74="","",VLOOKUP(AE74,'標準様式１シフト記号表（勤務時間帯）'!$C$7:$K$36,9,FALSE))</f>
        <v/>
      </c>
      <c r="AF75" s="1127" t="str">
        <f>IF(AF74="","",VLOOKUP(AF74,'標準様式１シフト記号表（勤務時間帯）'!$C$7:$K$36,9,FALSE))</f>
        <v/>
      </c>
      <c r="AG75" s="1103" t="str">
        <f>IF(AG74="","",VLOOKUP(AG74,'標準様式１シフト記号表（勤務時間帯）'!$C$7:$K$36,9,FALSE))</f>
        <v/>
      </c>
      <c r="AH75" s="1116" t="str">
        <f>IF(AH74="","",VLOOKUP(AH74,'標準様式１シフト記号表（勤務時間帯）'!$C$7:$K$36,9,FALSE))</f>
        <v/>
      </c>
      <c r="AI75" s="1116" t="str">
        <f>IF(AI74="","",VLOOKUP(AI74,'標準様式１シフト記号表（勤務時間帯）'!$C$7:$K$36,9,FALSE))</f>
        <v/>
      </c>
      <c r="AJ75" s="1116" t="str">
        <f>IF(AJ74="","",VLOOKUP(AJ74,'標準様式１シフト記号表（勤務時間帯）'!$C$7:$K$36,9,FALSE))</f>
        <v/>
      </c>
      <c r="AK75" s="1116" t="str">
        <f>IF(AK74="","",VLOOKUP(AK74,'標準様式１シフト記号表（勤務時間帯）'!$C$7:$K$36,9,FALSE))</f>
        <v/>
      </c>
      <c r="AL75" s="1116" t="str">
        <f>IF(AL74="","",VLOOKUP(AL74,'標準様式１シフト記号表（勤務時間帯）'!$C$7:$K$36,9,FALSE))</f>
        <v/>
      </c>
      <c r="AM75" s="1127" t="str">
        <f>IF(AM74="","",VLOOKUP(AM74,'標準様式１シフト記号表（勤務時間帯）'!$C$7:$K$36,9,FALSE))</f>
        <v/>
      </c>
      <c r="AN75" s="1103" t="str">
        <f>IF(AN74="","",VLOOKUP(AN74,'標準様式１シフト記号表（勤務時間帯）'!$C$7:$K$36,9,FALSE))</f>
        <v/>
      </c>
      <c r="AO75" s="1116" t="str">
        <f>IF(AO74="","",VLOOKUP(AO74,'標準様式１シフト記号表（勤務時間帯）'!$C$7:$K$36,9,FALSE))</f>
        <v/>
      </c>
      <c r="AP75" s="1116" t="str">
        <f>IF(AP74="","",VLOOKUP(AP74,'標準様式１シフト記号表（勤務時間帯）'!$C$7:$K$36,9,FALSE))</f>
        <v/>
      </c>
      <c r="AQ75" s="1116" t="str">
        <f>IF(AQ74="","",VLOOKUP(AQ74,'標準様式１シフト記号表（勤務時間帯）'!$C$7:$K$36,9,FALSE))</f>
        <v/>
      </c>
      <c r="AR75" s="1116" t="str">
        <f>IF(AR74="","",VLOOKUP(AR74,'標準様式１シフト記号表（勤務時間帯）'!$C$7:$K$36,9,FALSE))</f>
        <v/>
      </c>
      <c r="AS75" s="1116" t="str">
        <f>IF(AS74="","",VLOOKUP(AS74,'標準様式１シフト記号表（勤務時間帯）'!$C$7:$K$36,9,FALSE))</f>
        <v/>
      </c>
      <c r="AT75" s="1127" t="str">
        <f>IF(AT74="","",VLOOKUP(AT74,'標準様式１シフト記号表（勤務時間帯）'!$C$7:$K$36,9,FALSE))</f>
        <v/>
      </c>
      <c r="AU75" s="1103" t="str">
        <f>IF(AU74="","",VLOOKUP(AU74,'標準様式１シフト記号表（勤務時間帯）'!$C$7:$K$36,9,FALSE))</f>
        <v/>
      </c>
      <c r="AV75" s="1116" t="str">
        <f>IF(AV74="","",VLOOKUP(AV74,'標準様式１シフト記号表（勤務時間帯）'!$C$7:$K$36,9,FALSE))</f>
        <v/>
      </c>
      <c r="AW75" s="1116" t="str">
        <f>IF(AW74="","",VLOOKUP(AW74,'標準様式１シフト記号表（勤務時間帯）'!$C$7:$K$36,9,FALSE))</f>
        <v/>
      </c>
      <c r="AX75" s="1162">
        <f>IF($BB$4="４週",SUM(S75:AT75),IF($BB$4="暦月",SUM(S75:AW75),""))</f>
        <v>0</v>
      </c>
      <c r="AY75" s="1175"/>
      <c r="AZ75" s="1186">
        <f>IF($BB$4="４週",AX75/4,IF($BB$4="暦月",'標準様式１（100名）'!AX75/('標準様式１（100名）'!$BB$9/7),""))</f>
        <v>0</v>
      </c>
      <c r="BA75" s="1195"/>
      <c r="BB75" s="1210"/>
      <c r="BC75" s="1049"/>
      <c r="BD75" s="1049"/>
      <c r="BE75" s="1049"/>
      <c r="BF75" s="1061"/>
    </row>
    <row r="76" spans="2:58" ht="20.25" customHeight="1">
      <c r="B76" s="939"/>
      <c r="C76" s="960"/>
      <c r="D76" s="980"/>
      <c r="E76" s="990"/>
      <c r="F76" s="1244">
        <f>C74</f>
        <v>0</v>
      </c>
      <c r="G76" s="1007"/>
      <c r="H76" s="1018"/>
      <c r="I76" s="1026"/>
      <c r="J76" s="1026"/>
      <c r="K76" s="1031"/>
      <c r="L76" s="1042"/>
      <c r="M76" s="1051"/>
      <c r="N76" s="1051"/>
      <c r="O76" s="1063"/>
      <c r="P76" s="1070" t="s">
        <v>316</v>
      </c>
      <c r="Q76" s="1079"/>
      <c r="R76" s="1087"/>
      <c r="S76" s="1104" t="str">
        <f>IF(S74="","",VLOOKUP(S74,'標準様式１シフト記号表（勤務時間帯）'!$C$7:$U$36,19,FALSE))</f>
        <v/>
      </c>
      <c r="T76" s="1117" t="str">
        <f>IF(T74="","",VLOOKUP(T74,'標準様式１シフト記号表（勤務時間帯）'!$C$7:$U$36,19,FALSE))</f>
        <v/>
      </c>
      <c r="U76" s="1117" t="str">
        <f>IF(U74="","",VLOOKUP(U74,'標準様式１シフト記号表（勤務時間帯）'!$C$7:$U$36,19,FALSE))</f>
        <v/>
      </c>
      <c r="V76" s="1117" t="str">
        <f>IF(V74="","",VLOOKUP(V74,'標準様式１シフト記号表（勤務時間帯）'!$C$7:$U$36,19,FALSE))</f>
        <v/>
      </c>
      <c r="W76" s="1117" t="str">
        <f>IF(W74="","",VLOOKUP(W74,'標準様式１シフト記号表（勤務時間帯）'!$C$7:$U$36,19,FALSE))</f>
        <v/>
      </c>
      <c r="X76" s="1117" t="str">
        <f>IF(X74="","",VLOOKUP(X74,'標準様式１シフト記号表（勤務時間帯）'!$C$7:$U$36,19,FALSE))</f>
        <v/>
      </c>
      <c r="Y76" s="1128" t="str">
        <f>IF(Y74="","",VLOOKUP(Y74,'標準様式１シフト記号表（勤務時間帯）'!$C$7:$U$36,19,FALSE))</f>
        <v/>
      </c>
      <c r="Z76" s="1104" t="str">
        <f>IF(Z74="","",VLOOKUP(Z74,'標準様式１シフト記号表（勤務時間帯）'!$C$7:$U$36,19,FALSE))</f>
        <v/>
      </c>
      <c r="AA76" s="1117" t="str">
        <f>IF(AA74="","",VLOOKUP(AA74,'標準様式１シフト記号表（勤務時間帯）'!$C$7:$U$36,19,FALSE))</f>
        <v/>
      </c>
      <c r="AB76" s="1117" t="str">
        <f>IF(AB74="","",VLOOKUP(AB74,'標準様式１シフト記号表（勤務時間帯）'!$C$7:$U$36,19,FALSE))</f>
        <v/>
      </c>
      <c r="AC76" s="1117" t="str">
        <f>IF(AC74="","",VLOOKUP(AC74,'標準様式１シフト記号表（勤務時間帯）'!$C$7:$U$36,19,FALSE))</f>
        <v/>
      </c>
      <c r="AD76" s="1117" t="str">
        <f>IF(AD74="","",VLOOKUP(AD74,'標準様式１シフト記号表（勤務時間帯）'!$C$7:$U$36,19,FALSE))</f>
        <v/>
      </c>
      <c r="AE76" s="1117" t="str">
        <f>IF(AE74="","",VLOOKUP(AE74,'標準様式１シフト記号表（勤務時間帯）'!$C$7:$U$36,19,FALSE))</f>
        <v/>
      </c>
      <c r="AF76" s="1128" t="str">
        <f>IF(AF74="","",VLOOKUP(AF74,'標準様式１シフト記号表（勤務時間帯）'!$C$7:$U$36,19,FALSE))</f>
        <v/>
      </c>
      <c r="AG76" s="1104" t="str">
        <f>IF(AG74="","",VLOOKUP(AG74,'標準様式１シフト記号表（勤務時間帯）'!$C$7:$U$36,19,FALSE))</f>
        <v/>
      </c>
      <c r="AH76" s="1117" t="str">
        <f>IF(AH74="","",VLOOKUP(AH74,'標準様式１シフト記号表（勤務時間帯）'!$C$7:$U$36,19,FALSE))</f>
        <v/>
      </c>
      <c r="AI76" s="1117" t="str">
        <f>IF(AI74="","",VLOOKUP(AI74,'標準様式１シフト記号表（勤務時間帯）'!$C$7:$U$36,19,FALSE))</f>
        <v/>
      </c>
      <c r="AJ76" s="1117" t="str">
        <f>IF(AJ74="","",VLOOKUP(AJ74,'標準様式１シフト記号表（勤務時間帯）'!$C$7:$U$36,19,FALSE))</f>
        <v/>
      </c>
      <c r="AK76" s="1117" t="str">
        <f>IF(AK74="","",VLOOKUP(AK74,'標準様式１シフト記号表（勤務時間帯）'!$C$7:$U$36,19,FALSE))</f>
        <v/>
      </c>
      <c r="AL76" s="1117" t="str">
        <f>IF(AL74="","",VLOOKUP(AL74,'標準様式１シフト記号表（勤務時間帯）'!$C$7:$U$36,19,FALSE))</f>
        <v/>
      </c>
      <c r="AM76" s="1128" t="str">
        <f>IF(AM74="","",VLOOKUP(AM74,'標準様式１シフト記号表（勤務時間帯）'!$C$7:$U$36,19,FALSE))</f>
        <v/>
      </c>
      <c r="AN76" s="1104" t="str">
        <f>IF(AN74="","",VLOOKUP(AN74,'標準様式１シフト記号表（勤務時間帯）'!$C$7:$U$36,19,FALSE))</f>
        <v/>
      </c>
      <c r="AO76" s="1117" t="str">
        <f>IF(AO74="","",VLOOKUP(AO74,'標準様式１シフト記号表（勤務時間帯）'!$C$7:$U$36,19,FALSE))</f>
        <v/>
      </c>
      <c r="AP76" s="1117" t="str">
        <f>IF(AP74="","",VLOOKUP(AP74,'標準様式１シフト記号表（勤務時間帯）'!$C$7:$U$36,19,FALSE))</f>
        <v/>
      </c>
      <c r="AQ76" s="1117" t="str">
        <f>IF(AQ74="","",VLOOKUP(AQ74,'標準様式１シフト記号表（勤務時間帯）'!$C$7:$U$36,19,FALSE))</f>
        <v/>
      </c>
      <c r="AR76" s="1117" t="str">
        <f>IF(AR74="","",VLOOKUP(AR74,'標準様式１シフト記号表（勤務時間帯）'!$C$7:$U$36,19,FALSE))</f>
        <v/>
      </c>
      <c r="AS76" s="1117" t="str">
        <f>IF(AS74="","",VLOOKUP(AS74,'標準様式１シフト記号表（勤務時間帯）'!$C$7:$U$36,19,FALSE))</f>
        <v/>
      </c>
      <c r="AT76" s="1128" t="str">
        <f>IF(AT74="","",VLOOKUP(AT74,'標準様式１シフト記号表（勤務時間帯）'!$C$7:$U$36,19,FALSE))</f>
        <v/>
      </c>
      <c r="AU76" s="1104" t="str">
        <f>IF(AU74="","",VLOOKUP(AU74,'標準様式１シフト記号表（勤務時間帯）'!$C$7:$U$36,19,FALSE))</f>
        <v/>
      </c>
      <c r="AV76" s="1117" t="str">
        <f>IF(AV74="","",VLOOKUP(AV74,'標準様式１シフト記号表（勤務時間帯）'!$C$7:$U$36,19,FALSE))</f>
        <v/>
      </c>
      <c r="AW76" s="1117" t="str">
        <f>IF(AW74="","",VLOOKUP(AW74,'標準様式１シフト記号表（勤務時間帯）'!$C$7:$U$36,19,FALSE))</f>
        <v/>
      </c>
      <c r="AX76" s="1163">
        <f>IF($BB$4="４週",SUM(S76:AT76),IF($BB$4="暦月",SUM(S76:AW76),""))</f>
        <v>0</v>
      </c>
      <c r="AY76" s="1176"/>
      <c r="AZ76" s="1187">
        <f>IF($BB$4="４週",AX76/4,IF($BB$4="暦月",'標準様式１（100名）'!AX76/('標準様式１（100名）'!$BB$9/7),""))</f>
        <v>0</v>
      </c>
      <c r="BA76" s="1196"/>
      <c r="BB76" s="1211"/>
      <c r="BC76" s="1051"/>
      <c r="BD76" s="1051"/>
      <c r="BE76" s="1051"/>
      <c r="BF76" s="1063"/>
    </row>
    <row r="77" spans="2:58" ht="20.25" customHeight="1">
      <c r="B77" s="939">
        <f>B74+1</f>
        <v>19</v>
      </c>
      <c r="C77" s="958"/>
      <c r="D77" s="978"/>
      <c r="E77" s="988"/>
      <c r="F77" s="995"/>
      <c r="G77" s="995"/>
      <c r="H77" s="1019"/>
      <c r="I77" s="1026"/>
      <c r="J77" s="1026"/>
      <c r="K77" s="1031"/>
      <c r="L77" s="1041"/>
      <c r="M77" s="1050"/>
      <c r="N77" s="1050"/>
      <c r="O77" s="1062"/>
      <c r="P77" s="1071" t="s">
        <v>589</v>
      </c>
      <c r="Q77" s="1080"/>
      <c r="R77" s="1088"/>
      <c r="S77" s="1252"/>
      <c r="T77" s="1254"/>
      <c r="U77" s="1254"/>
      <c r="V77" s="1254"/>
      <c r="W77" s="1254"/>
      <c r="X77" s="1254"/>
      <c r="Y77" s="1255"/>
      <c r="Z77" s="1252"/>
      <c r="AA77" s="1254"/>
      <c r="AB77" s="1254"/>
      <c r="AC77" s="1254"/>
      <c r="AD77" s="1254"/>
      <c r="AE77" s="1254"/>
      <c r="AF77" s="1255"/>
      <c r="AG77" s="1252"/>
      <c r="AH77" s="1254"/>
      <c r="AI77" s="1254"/>
      <c r="AJ77" s="1254"/>
      <c r="AK77" s="1254"/>
      <c r="AL77" s="1254"/>
      <c r="AM77" s="1255"/>
      <c r="AN77" s="1252"/>
      <c r="AO77" s="1254"/>
      <c r="AP77" s="1254"/>
      <c r="AQ77" s="1254"/>
      <c r="AR77" s="1254"/>
      <c r="AS77" s="1254"/>
      <c r="AT77" s="1255"/>
      <c r="AU77" s="1252"/>
      <c r="AV77" s="1254"/>
      <c r="AW77" s="1254"/>
      <c r="AX77" s="1257"/>
      <c r="AY77" s="1261"/>
      <c r="AZ77" s="1264"/>
      <c r="BA77" s="1267"/>
      <c r="BB77" s="1209"/>
      <c r="BC77" s="1050"/>
      <c r="BD77" s="1050"/>
      <c r="BE77" s="1050"/>
      <c r="BF77" s="1062"/>
    </row>
    <row r="78" spans="2:58" ht="20.25" customHeight="1">
      <c r="B78" s="939"/>
      <c r="C78" s="959"/>
      <c r="D78" s="979"/>
      <c r="E78" s="989"/>
      <c r="F78" s="993"/>
      <c r="G78" s="1006"/>
      <c r="H78" s="1018"/>
      <c r="I78" s="1026"/>
      <c r="J78" s="1026"/>
      <c r="K78" s="1031"/>
      <c r="L78" s="1040"/>
      <c r="M78" s="1049"/>
      <c r="N78" s="1049"/>
      <c r="O78" s="1061"/>
      <c r="P78" s="1069" t="s">
        <v>590</v>
      </c>
      <c r="Q78" s="1078"/>
      <c r="R78" s="1086"/>
      <c r="S78" s="1103" t="str">
        <f>IF(S77="","",VLOOKUP(S77,'標準様式１シフト記号表（勤務時間帯）'!$C$7:$K$36,9,FALSE))</f>
        <v/>
      </c>
      <c r="T78" s="1116" t="str">
        <f>IF(T77="","",VLOOKUP(T77,'標準様式１シフト記号表（勤務時間帯）'!$C$7:$K$36,9,FALSE))</f>
        <v/>
      </c>
      <c r="U78" s="1116" t="str">
        <f>IF(U77="","",VLOOKUP(U77,'標準様式１シフト記号表（勤務時間帯）'!$C$7:$K$36,9,FALSE))</f>
        <v/>
      </c>
      <c r="V78" s="1116" t="str">
        <f>IF(V77="","",VLOOKUP(V77,'標準様式１シフト記号表（勤務時間帯）'!$C$7:$K$36,9,FALSE))</f>
        <v/>
      </c>
      <c r="W78" s="1116" t="str">
        <f>IF(W77="","",VLOOKUP(W77,'標準様式１シフト記号表（勤務時間帯）'!$C$7:$K$36,9,FALSE))</f>
        <v/>
      </c>
      <c r="X78" s="1116" t="str">
        <f>IF(X77="","",VLOOKUP(X77,'標準様式１シフト記号表（勤務時間帯）'!$C$7:$K$36,9,FALSE))</f>
        <v/>
      </c>
      <c r="Y78" s="1127" t="str">
        <f>IF(Y77="","",VLOOKUP(Y77,'標準様式１シフト記号表（勤務時間帯）'!$C$7:$K$36,9,FALSE))</f>
        <v/>
      </c>
      <c r="Z78" s="1103" t="str">
        <f>IF(Z77="","",VLOOKUP(Z77,'標準様式１シフト記号表（勤務時間帯）'!$C$7:$K$36,9,FALSE))</f>
        <v/>
      </c>
      <c r="AA78" s="1116" t="str">
        <f>IF(AA77="","",VLOOKUP(AA77,'標準様式１シフト記号表（勤務時間帯）'!$C$7:$K$36,9,FALSE))</f>
        <v/>
      </c>
      <c r="AB78" s="1116" t="str">
        <f>IF(AB77="","",VLOOKUP(AB77,'標準様式１シフト記号表（勤務時間帯）'!$C$7:$K$36,9,FALSE))</f>
        <v/>
      </c>
      <c r="AC78" s="1116" t="str">
        <f>IF(AC77="","",VLOOKUP(AC77,'標準様式１シフト記号表（勤務時間帯）'!$C$7:$K$36,9,FALSE))</f>
        <v/>
      </c>
      <c r="AD78" s="1116" t="str">
        <f>IF(AD77="","",VLOOKUP(AD77,'標準様式１シフト記号表（勤務時間帯）'!$C$7:$K$36,9,FALSE))</f>
        <v/>
      </c>
      <c r="AE78" s="1116" t="str">
        <f>IF(AE77="","",VLOOKUP(AE77,'標準様式１シフト記号表（勤務時間帯）'!$C$7:$K$36,9,FALSE))</f>
        <v/>
      </c>
      <c r="AF78" s="1127" t="str">
        <f>IF(AF77="","",VLOOKUP(AF77,'標準様式１シフト記号表（勤務時間帯）'!$C$7:$K$36,9,FALSE))</f>
        <v/>
      </c>
      <c r="AG78" s="1103" t="str">
        <f>IF(AG77="","",VLOOKUP(AG77,'標準様式１シフト記号表（勤務時間帯）'!$C$7:$K$36,9,FALSE))</f>
        <v/>
      </c>
      <c r="AH78" s="1116" t="str">
        <f>IF(AH77="","",VLOOKUP(AH77,'標準様式１シフト記号表（勤務時間帯）'!$C$7:$K$36,9,FALSE))</f>
        <v/>
      </c>
      <c r="AI78" s="1116" t="str">
        <f>IF(AI77="","",VLOOKUP(AI77,'標準様式１シフト記号表（勤務時間帯）'!$C$7:$K$36,9,FALSE))</f>
        <v/>
      </c>
      <c r="AJ78" s="1116" t="str">
        <f>IF(AJ77="","",VLOOKUP(AJ77,'標準様式１シフト記号表（勤務時間帯）'!$C$7:$K$36,9,FALSE))</f>
        <v/>
      </c>
      <c r="AK78" s="1116" t="str">
        <f>IF(AK77="","",VLOOKUP(AK77,'標準様式１シフト記号表（勤務時間帯）'!$C$7:$K$36,9,FALSE))</f>
        <v/>
      </c>
      <c r="AL78" s="1116" t="str">
        <f>IF(AL77="","",VLOOKUP(AL77,'標準様式１シフト記号表（勤務時間帯）'!$C$7:$K$36,9,FALSE))</f>
        <v/>
      </c>
      <c r="AM78" s="1127" t="str">
        <f>IF(AM77="","",VLOOKUP(AM77,'標準様式１シフト記号表（勤務時間帯）'!$C$7:$K$36,9,FALSE))</f>
        <v/>
      </c>
      <c r="AN78" s="1103" t="str">
        <f>IF(AN77="","",VLOOKUP(AN77,'標準様式１シフト記号表（勤務時間帯）'!$C$7:$K$36,9,FALSE))</f>
        <v/>
      </c>
      <c r="AO78" s="1116" t="str">
        <f>IF(AO77="","",VLOOKUP(AO77,'標準様式１シフト記号表（勤務時間帯）'!$C$7:$K$36,9,FALSE))</f>
        <v/>
      </c>
      <c r="AP78" s="1116" t="str">
        <f>IF(AP77="","",VLOOKUP(AP77,'標準様式１シフト記号表（勤務時間帯）'!$C$7:$K$36,9,FALSE))</f>
        <v/>
      </c>
      <c r="AQ78" s="1116" t="str">
        <f>IF(AQ77="","",VLOOKUP(AQ77,'標準様式１シフト記号表（勤務時間帯）'!$C$7:$K$36,9,FALSE))</f>
        <v/>
      </c>
      <c r="AR78" s="1116" t="str">
        <f>IF(AR77="","",VLOOKUP(AR77,'標準様式１シフト記号表（勤務時間帯）'!$C$7:$K$36,9,FALSE))</f>
        <v/>
      </c>
      <c r="AS78" s="1116" t="str">
        <f>IF(AS77="","",VLOOKUP(AS77,'標準様式１シフト記号表（勤務時間帯）'!$C$7:$K$36,9,FALSE))</f>
        <v/>
      </c>
      <c r="AT78" s="1127" t="str">
        <f>IF(AT77="","",VLOOKUP(AT77,'標準様式１シフト記号表（勤務時間帯）'!$C$7:$K$36,9,FALSE))</f>
        <v/>
      </c>
      <c r="AU78" s="1103" t="str">
        <f>IF(AU77="","",VLOOKUP(AU77,'標準様式１シフト記号表（勤務時間帯）'!$C$7:$K$36,9,FALSE))</f>
        <v/>
      </c>
      <c r="AV78" s="1116" t="str">
        <f>IF(AV77="","",VLOOKUP(AV77,'標準様式１シフト記号表（勤務時間帯）'!$C$7:$K$36,9,FALSE))</f>
        <v/>
      </c>
      <c r="AW78" s="1116" t="str">
        <f>IF(AW77="","",VLOOKUP(AW77,'標準様式１シフト記号表（勤務時間帯）'!$C$7:$K$36,9,FALSE))</f>
        <v/>
      </c>
      <c r="AX78" s="1162">
        <f>IF($BB$4="４週",SUM(S78:AT78),IF($BB$4="暦月",SUM(S78:AW78),""))</f>
        <v>0</v>
      </c>
      <c r="AY78" s="1175"/>
      <c r="AZ78" s="1186">
        <f>IF($BB$4="４週",AX78/4,IF($BB$4="暦月",'標準様式１（100名）'!AX78/('標準様式１（100名）'!$BB$9/7),""))</f>
        <v>0</v>
      </c>
      <c r="BA78" s="1195"/>
      <c r="BB78" s="1210"/>
      <c r="BC78" s="1049"/>
      <c r="BD78" s="1049"/>
      <c r="BE78" s="1049"/>
      <c r="BF78" s="1061"/>
    </row>
    <row r="79" spans="2:58" ht="20.25" customHeight="1">
      <c r="B79" s="939"/>
      <c r="C79" s="960"/>
      <c r="D79" s="980"/>
      <c r="E79" s="990"/>
      <c r="F79" s="1244">
        <f>C77</f>
        <v>0</v>
      </c>
      <c r="G79" s="1007"/>
      <c r="H79" s="1018"/>
      <c r="I79" s="1026"/>
      <c r="J79" s="1026"/>
      <c r="K79" s="1031"/>
      <c r="L79" s="1042"/>
      <c r="M79" s="1051"/>
      <c r="N79" s="1051"/>
      <c r="O79" s="1063"/>
      <c r="P79" s="1070" t="s">
        <v>316</v>
      </c>
      <c r="Q79" s="1079"/>
      <c r="R79" s="1087"/>
      <c r="S79" s="1104" t="str">
        <f>IF(S77="","",VLOOKUP(S77,'標準様式１シフト記号表（勤務時間帯）'!$C$7:$U$36,19,FALSE))</f>
        <v/>
      </c>
      <c r="T79" s="1117" t="str">
        <f>IF(T77="","",VLOOKUP(T77,'標準様式１シフト記号表（勤務時間帯）'!$C$7:$U$36,19,FALSE))</f>
        <v/>
      </c>
      <c r="U79" s="1117" t="str">
        <f>IF(U77="","",VLOOKUP(U77,'標準様式１シフト記号表（勤務時間帯）'!$C$7:$U$36,19,FALSE))</f>
        <v/>
      </c>
      <c r="V79" s="1117" t="str">
        <f>IF(V77="","",VLOOKUP(V77,'標準様式１シフト記号表（勤務時間帯）'!$C$7:$U$36,19,FALSE))</f>
        <v/>
      </c>
      <c r="W79" s="1117" t="str">
        <f>IF(W77="","",VLOOKUP(W77,'標準様式１シフト記号表（勤務時間帯）'!$C$7:$U$36,19,FALSE))</f>
        <v/>
      </c>
      <c r="X79" s="1117" t="str">
        <f>IF(X77="","",VLOOKUP(X77,'標準様式１シフト記号表（勤務時間帯）'!$C$7:$U$36,19,FALSE))</f>
        <v/>
      </c>
      <c r="Y79" s="1128" t="str">
        <f>IF(Y77="","",VLOOKUP(Y77,'標準様式１シフト記号表（勤務時間帯）'!$C$7:$U$36,19,FALSE))</f>
        <v/>
      </c>
      <c r="Z79" s="1104" t="str">
        <f>IF(Z77="","",VLOOKUP(Z77,'標準様式１シフト記号表（勤務時間帯）'!$C$7:$U$36,19,FALSE))</f>
        <v/>
      </c>
      <c r="AA79" s="1117" t="str">
        <f>IF(AA77="","",VLOOKUP(AA77,'標準様式１シフト記号表（勤務時間帯）'!$C$7:$U$36,19,FALSE))</f>
        <v/>
      </c>
      <c r="AB79" s="1117" t="str">
        <f>IF(AB77="","",VLOOKUP(AB77,'標準様式１シフト記号表（勤務時間帯）'!$C$7:$U$36,19,FALSE))</f>
        <v/>
      </c>
      <c r="AC79" s="1117" t="str">
        <f>IF(AC77="","",VLOOKUP(AC77,'標準様式１シフト記号表（勤務時間帯）'!$C$7:$U$36,19,FALSE))</f>
        <v/>
      </c>
      <c r="AD79" s="1117" t="str">
        <f>IF(AD77="","",VLOOKUP(AD77,'標準様式１シフト記号表（勤務時間帯）'!$C$7:$U$36,19,FALSE))</f>
        <v/>
      </c>
      <c r="AE79" s="1117" t="str">
        <f>IF(AE77="","",VLOOKUP(AE77,'標準様式１シフト記号表（勤務時間帯）'!$C$7:$U$36,19,FALSE))</f>
        <v/>
      </c>
      <c r="AF79" s="1128" t="str">
        <f>IF(AF77="","",VLOOKUP(AF77,'標準様式１シフト記号表（勤務時間帯）'!$C$7:$U$36,19,FALSE))</f>
        <v/>
      </c>
      <c r="AG79" s="1104" t="str">
        <f>IF(AG77="","",VLOOKUP(AG77,'標準様式１シフト記号表（勤務時間帯）'!$C$7:$U$36,19,FALSE))</f>
        <v/>
      </c>
      <c r="AH79" s="1117" t="str">
        <f>IF(AH77="","",VLOOKUP(AH77,'標準様式１シフト記号表（勤務時間帯）'!$C$7:$U$36,19,FALSE))</f>
        <v/>
      </c>
      <c r="AI79" s="1117" t="str">
        <f>IF(AI77="","",VLOOKUP(AI77,'標準様式１シフト記号表（勤務時間帯）'!$C$7:$U$36,19,FALSE))</f>
        <v/>
      </c>
      <c r="AJ79" s="1117" t="str">
        <f>IF(AJ77="","",VLOOKUP(AJ77,'標準様式１シフト記号表（勤務時間帯）'!$C$7:$U$36,19,FALSE))</f>
        <v/>
      </c>
      <c r="AK79" s="1117" t="str">
        <f>IF(AK77="","",VLOOKUP(AK77,'標準様式１シフト記号表（勤務時間帯）'!$C$7:$U$36,19,FALSE))</f>
        <v/>
      </c>
      <c r="AL79" s="1117" t="str">
        <f>IF(AL77="","",VLOOKUP(AL77,'標準様式１シフト記号表（勤務時間帯）'!$C$7:$U$36,19,FALSE))</f>
        <v/>
      </c>
      <c r="AM79" s="1128" t="str">
        <f>IF(AM77="","",VLOOKUP(AM77,'標準様式１シフト記号表（勤務時間帯）'!$C$7:$U$36,19,FALSE))</f>
        <v/>
      </c>
      <c r="AN79" s="1104" t="str">
        <f>IF(AN77="","",VLOOKUP(AN77,'標準様式１シフト記号表（勤務時間帯）'!$C$7:$U$36,19,FALSE))</f>
        <v/>
      </c>
      <c r="AO79" s="1117" t="str">
        <f>IF(AO77="","",VLOOKUP(AO77,'標準様式１シフト記号表（勤務時間帯）'!$C$7:$U$36,19,FALSE))</f>
        <v/>
      </c>
      <c r="AP79" s="1117" t="str">
        <f>IF(AP77="","",VLOOKUP(AP77,'標準様式１シフト記号表（勤務時間帯）'!$C$7:$U$36,19,FALSE))</f>
        <v/>
      </c>
      <c r="AQ79" s="1117" t="str">
        <f>IF(AQ77="","",VLOOKUP(AQ77,'標準様式１シフト記号表（勤務時間帯）'!$C$7:$U$36,19,FALSE))</f>
        <v/>
      </c>
      <c r="AR79" s="1117" t="str">
        <f>IF(AR77="","",VLOOKUP(AR77,'標準様式１シフト記号表（勤務時間帯）'!$C$7:$U$36,19,FALSE))</f>
        <v/>
      </c>
      <c r="AS79" s="1117" t="str">
        <f>IF(AS77="","",VLOOKUP(AS77,'標準様式１シフト記号表（勤務時間帯）'!$C$7:$U$36,19,FALSE))</f>
        <v/>
      </c>
      <c r="AT79" s="1128" t="str">
        <f>IF(AT77="","",VLOOKUP(AT77,'標準様式１シフト記号表（勤務時間帯）'!$C$7:$U$36,19,FALSE))</f>
        <v/>
      </c>
      <c r="AU79" s="1104" t="str">
        <f>IF(AU77="","",VLOOKUP(AU77,'標準様式１シフト記号表（勤務時間帯）'!$C$7:$U$36,19,FALSE))</f>
        <v/>
      </c>
      <c r="AV79" s="1117" t="str">
        <f>IF(AV77="","",VLOOKUP(AV77,'標準様式１シフト記号表（勤務時間帯）'!$C$7:$U$36,19,FALSE))</f>
        <v/>
      </c>
      <c r="AW79" s="1117" t="str">
        <f>IF(AW77="","",VLOOKUP(AW77,'標準様式１シフト記号表（勤務時間帯）'!$C$7:$U$36,19,FALSE))</f>
        <v/>
      </c>
      <c r="AX79" s="1163">
        <f>IF($BB$4="４週",SUM(S79:AT79),IF($BB$4="暦月",SUM(S79:AW79),""))</f>
        <v>0</v>
      </c>
      <c r="AY79" s="1176"/>
      <c r="AZ79" s="1187">
        <f>IF($BB$4="４週",AX79/4,IF($BB$4="暦月",'標準様式１（100名）'!AX79/('標準様式１（100名）'!$BB$9/7),""))</f>
        <v>0</v>
      </c>
      <c r="BA79" s="1196"/>
      <c r="BB79" s="1211"/>
      <c r="BC79" s="1051"/>
      <c r="BD79" s="1051"/>
      <c r="BE79" s="1051"/>
      <c r="BF79" s="1063"/>
    </row>
    <row r="80" spans="2:58" ht="20.25" customHeight="1">
      <c r="B80" s="939">
        <f>B77+1</f>
        <v>20</v>
      </c>
      <c r="C80" s="958"/>
      <c r="D80" s="978"/>
      <c r="E80" s="988"/>
      <c r="F80" s="995"/>
      <c r="G80" s="995"/>
      <c r="H80" s="1019"/>
      <c r="I80" s="1026"/>
      <c r="J80" s="1026"/>
      <c r="K80" s="1031"/>
      <c r="L80" s="1041"/>
      <c r="M80" s="1050"/>
      <c r="N80" s="1050"/>
      <c r="O80" s="1062"/>
      <c r="P80" s="1071" t="s">
        <v>589</v>
      </c>
      <c r="Q80" s="1080"/>
      <c r="R80" s="1088"/>
      <c r="S80" s="1252"/>
      <c r="T80" s="1254"/>
      <c r="U80" s="1254"/>
      <c r="V80" s="1254"/>
      <c r="W80" s="1254"/>
      <c r="X80" s="1254"/>
      <c r="Y80" s="1255"/>
      <c r="Z80" s="1252"/>
      <c r="AA80" s="1254"/>
      <c r="AB80" s="1254"/>
      <c r="AC80" s="1254"/>
      <c r="AD80" s="1254"/>
      <c r="AE80" s="1254"/>
      <c r="AF80" s="1255"/>
      <c r="AG80" s="1252"/>
      <c r="AH80" s="1254"/>
      <c r="AI80" s="1254"/>
      <c r="AJ80" s="1254"/>
      <c r="AK80" s="1254"/>
      <c r="AL80" s="1254"/>
      <c r="AM80" s="1255"/>
      <c r="AN80" s="1252"/>
      <c r="AO80" s="1254"/>
      <c r="AP80" s="1254"/>
      <c r="AQ80" s="1254"/>
      <c r="AR80" s="1254"/>
      <c r="AS80" s="1254"/>
      <c r="AT80" s="1255"/>
      <c r="AU80" s="1252"/>
      <c r="AV80" s="1254"/>
      <c r="AW80" s="1254"/>
      <c r="AX80" s="1257"/>
      <c r="AY80" s="1261"/>
      <c r="AZ80" s="1264"/>
      <c r="BA80" s="1267"/>
      <c r="BB80" s="1209"/>
      <c r="BC80" s="1050"/>
      <c r="BD80" s="1050"/>
      <c r="BE80" s="1050"/>
      <c r="BF80" s="1062"/>
    </row>
    <row r="81" spans="2:58" ht="20.25" customHeight="1">
      <c r="B81" s="939"/>
      <c r="C81" s="959"/>
      <c r="D81" s="979"/>
      <c r="E81" s="989"/>
      <c r="F81" s="993"/>
      <c r="G81" s="1006"/>
      <c r="H81" s="1018"/>
      <c r="I81" s="1026"/>
      <c r="J81" s="1026"/>
      <c r="K81" s="1031"/>
      <c r="L81" s="1040"/>
      <c r="M81" s="1049"/>
      <c r="N81" s="1049"/>
      <c r="O81" s="1061"/>
      <c r="P81" s="1069" t="s">
        <v>590</v>
      </c>
      <c r="Q81" s="1078"/>
      <c r="R81" s="1086"/>
      <c r="S81" s="1103" t="str">
        <f>IF(S80="","",VLOOKUP(S80,'標準様式１シフト記号表（勤務時間帯）'!$C$7:$K$36,9,FALSE))</f>
        <v/>
      </c>
      <c r="T81" s="1116" t="str">
        <f>IF(T80="","",VLOOKUP(T80,'標準様式１シフト記号表（勤務時間帯）'!$C$7:$K$36,9,FALSE))</f>
        <v/>
      </c>
      <c r="U81" s="1116" t="str">
        <f>IF(U80="","",VLOOKUP(U80,'標準様式１シフト記号表（勤務時間帯）'!$C$7:$K$36,9,FALSE))</f>
        <v/>
      </c>
      <c r="V81" s="1116" t="str">
        <f>IF(V80="","",VLOOKUP(V80,'標準様式１シフト記号表（勤務時間帯）'!$C$7:$K$36,9,FALSE))</f>
        <v/>
      </c>
      <c r="W81" s="1116" t="str">
        <f>IF(W80="","",VLOOKUP(W80,'標準様式１シフト記号表（勤務時間帯）'!$C$7:$K$36,9,FALSE))</f>
        <v/>
      </c>
      <c r="X81" s="1116" t="str">
        <f>IF(X80="","",VLOOKUP(X80,'標準様式１シフト記号表（勤務時間帯）'!$C$7:$K$36,9,FALSE))</f>
        <v/>
      </c>
      <c r="Y81" s="1127" t="str">
        <f>IF(Y80="","",VLOOKUP(Y80,'標準様式１シフト記号表（勤務時間帯）'!$C$7:$K$36,9,FALSE))</f>
        <v/>
      </c>
      <c r="Z81" s="1103" t="str">
        <f>IF(Z80="","",VLOOKUP(Z80,'標準様式１シフト記号表（勤務時間帯）'!$C$7:$K$36,9,FALSE))</f>
        <v/>
      </c>
      <c r="AA81" s="1116" t="str">
        <f>IF(AA80="","",VLOOKUP(AA80,'標準様式１シフト記号表（勤務時間帯）'!$C$7:$K$36,9,FALSE))</f>
        <v/>
      </c>
      <c r="AB81" s="1116" t="str">
        <f>IF(AB80="","",VLOOKUP(AB80,'標準様式１シフト記号表（勤務時間帯）'!$C$7:$K$36,9,FALSE))</f>
        <v/>
      </c>
      <c r="AC81" s="1116" t="str">
        <f>IF(AC80="","",VLOOKUP(AC80,'標準様式１シフト記号表（勤務時間帯）'!$C$7:$K$36,9,FALSE))</f>
        <v/>
      </c>
      <c r="AD81" s="1116" t="str">
        <f>IF(AD80="","",VLOOKUP(AD80,'標準様式１シフト記号表（勤務時間帯）'!$C$7:$K$36,9,FALSE))</f>
        <v/>
      </c>
      <c r="AE81" s="1116" t="str">
        <f>IF(AE80="","",VLOOKUP(AE80,'標準様式１シフト記号表（勤務時間帯）'!$C$7:$K$36,9,FALSE))</f>
        <v/>
      </c>
      <c r="AF81" s="1127" t="str">
        <f>IF(AF80="","",VLOOKUP(AF80,'標準様式１シフト記号表（勤務時間帯）'!$C$7:$K$36,9,FALSE))</f>
        <v/>
      </c>
      <c r="AG81" s="1103" t="str">
        <f>IF(AG80="","",VLOOKUP(AG80,'標準様式１シフト記号表（勤務時間帯）'!$C$7:$K$36,9,FALSE))</f>
        <v/>
      </c>
      <c r="AH81" s="1116" t="str">
        <f>IF(AH80="","",VLOOKUP(AH80,'標準様式１シフト記号表（勤務時間帯）'!$C$7:$K$36,9,FALSE))</f>
        <v/>
      </c>
      <c r="AI81" s="1116" t="str">
        <f>IF(AI80="","",VLOOKUP(AI80,'標準様式１シフト記号表（勤務時間帯）'!$C$7:$K$36,9,FALSE))</f>
        <v/>
      </c>
      <c r="AJ81" s="1116" t="str">
        <f>IF(AJ80="","",VLOOKUP(AJ80,'標準様式１シフト記号表（勤務時間帯）'!$C$7:$K$36,9,FALSE))</f>
        <v/>
      </c>
      <c r="AK81" s="1116" t="str">
        <f>IF(AK80="","",VLOOKUP(AK80,'標準様式１シフト記号表（勤務時間帯）'!$C$7:$K$36,9,FALSE))</f>
        <v/>
      </c>
      <c r="AL81" s="1116" t="str">
        <f>IF(AL80="","",VLOOKUP(AL80,'標準様式１シフト記号表（勤務時間帯）'!$C$7:$K$36,9,FALSE))</f>
        <v/>
      </c>
      <c r="AM81" s="1127" t="str">
        <f>IF(AM80="","",VLOOKUP(AM80,'標準様式１シフト記号表（勤務時間帯）'!$C$7:$K$36,9,FALSE))</f>
        <v/>
      </c>
      <c r="AN81" s="1103" t="str">
        <f>IF(AN80="","",VLOOKUP(AN80,'標準様式１シフト記号表（勤務時間帯）'!$C$7:$K$36,9,FALSE))</f>
        <v/>
      </c>
      <c r="AO81" s="1116" t="str">
        <f>IF(AO80="","",VLOOKUP(AO80,'標準様式１シフト記号表（勤務時間帯）'!$C$7:$K$36,9,FALSE))</f>
        <v/>
      </c>
      <c r="AP81" s="1116" t="str">
        <f>IF(AP80="","",VLOOKUP(AP80,'標準様式１シフト記号表（勤務時間帯）'!$C$7:$K$36,9,FALSE))</f>
        <v/>
      </c>
      <c r="AQ81" s="1116" t="str">
        <f>IF(AQ80="","",VLOOKUP(AQ80,'標準様式１シフト記号表（勤務時間帯）'!$C$7:$K$36,9,FALSE))</f>
        <v/>
      </c>
      <c r="AR81" s="1116" t="str">
        <f>IF(AR80="","",VLOOKUP(AR80,'標準様式１シフト記号表（勤務時間帯）'!$C$7:$K$36,9,FALSE))</f>
        <v/>
      </c>
      <c r="AS81" s="1116" t="str">
        <f>IF(AS80="","",VLOOKUP(AS80,'標準様式１シフト記号表（勤務時間帯）'!$C$7:$K$36,9,FALSE))</f>
        <v/>
      </c>
      <c r="AT81" s="1127" t="str">
        <f>IF(AT80="","",VLOOKUP(AT80,'標準様式１シフト記号表（勤務時間帯）'!$C$7:$K$36,9,FALSE))</f>
        <v/>
      </c>
      <c r="AU81" s="1103" t="str">
        <f>IF(AU80="","",VLOOKUP(AU80,'標準様式１シフト記号表（勤務時間帯）'!$C$7:$K$36,9,FALSE))</f>
        <v/>
      </c>
      <c r="AV81" s="1116" t="str">
        <f>IF(AV80="","",VLOOKUP(AV80,'標準様式１シフト記号表（勤務時間帯）'!$C$7:$K$36,9,FALSE))</f>
        <v/>
      </c>
      <c r="AW81" s="1116" t="str">
        <f>IF(AW80="","",VLOOKUP(AW80,'標準様式１シフト記号表（勤務時間帯）'!$C$7:$K$36,9,FALSE))</f>
        <v/>
      </c>
      <c r="AX81" s="1162">
        <f>IF($BB$4="４週",SUM(S81:AT81),IF($BB$4="暦月",SUM(S81:AW81),""))</f>
        <v>0</v>
      </c>
      <c r="AY81" s="1175"/>
      <c r="AZ81" s="1186">
        <f>IF($BB$4="４週",AX81/4,IF($BB$4="暦月",'標準様式１（100名）'!AX81/('標準様式１（100名）'!$BB$9/7),""))</f>
        <v>0</v>
      </c>
      <c r="BA81" s="1195"/>
      <c r="BB81" s="1210"/>
      <c r="BC81" s="1049"/>
      <c r="BD81" s="1049"/>
      <c r="BE81" s="1049"/>
      <c r="BF81" s="1061"/>
    </row>
    <row r="82" spans="2:58" ht="20.25" customHeight="1">
      <c r="B82" s="939"/>
      <c r="C82" s="960"/>
      <c r="D82" s="980"/>
      <c r="E82" s="990"/>
      <c r="F82" s="1244">
        <f>C80</f>
        <v>0</v>
      </c>
      <c r="G82" s="1007"/>
      <c r="H82" s="1018"/>
      <c r="I82" s="1026"/>
      <c r="J82" s="1026"/>
      <c r="K82" s="1031"/>
      <c r="L82" s="1042"/>
      <c r="M82" s="1051"/>
      <c r="N82" s="1051"/>
      <c r="O82" s="1063"/>
      <c r="P82" s="1070" t="s">
        <v>316</v>
      </c>
      <c r="Q82" s="1079"/>
      <c r="R82" s="1087"/>
      <c r="S82" s="1104" t="str">
        <f>IF(S80="","",VLOOKUP(S80,'標準様式１シフト記号表（勤務時間帯）'!$C$7:$U$36,19,FALSE))</f>
        <v/>
      </c>
      <c r="T82" s="1117" t="str">
        <f>IF(T80="","",VLOOKUP(T80,'標準様式１シフト記号表（勤務時間帯）'!$C$7:$U$36,19,FALSE))</f>
        <v/>
      </c>
      <c r="U82" s="1117" t="str">
        <f>IF(U80="","",VLOOKUP(U80,'標準様式１シフト記号表（勤務時間帯）'!$C$7:$U$36,19,FALSE))</f>
        <v/>
      </c>
      <c r="V82" s="1117" t="str">
        <f>IF(V80="","",VLOOKUP(V80,'標準様式１シフト記号表（勤務時間帯）'!$C$7:$U$36,19,FALSE))</f>
        <v/>
      </c>
      <c r="W82" s="1117" t="str">
        <f>IF(W80="","",VLOOKUP(W80,'標準様式１シフト記号表（勤務時間帯）'!$C$7:$U$36,19,FALSE))</f>
        <v/>
      </c>
      <c r="X82" s="1117" t="str">
        <f>IF(X80="","",VLOOKUP(X80,'標準様式１シフト記号表（勤務時間帯）'!$C$7:$U$36,19,FALSE))</f>
        <v/>
      </c>
      <c r="Y82" s="1128" t="str">
        <f>IF(Y80="","",VLOOKUP(Y80,'標準様式１シフト記号表（勤務時間帯）'!$C$7:$U$36,19,FALSE))</f>
        <v/>
      </c>
      <c r="Z82" s="1104" t="str">
        <f>IF(Z80="","",VLOOKUP(Z80,'標準様式１シフト記号表（勤務時間帯）'!$C$7:$U$36,19,FALSE))</f>
        <v/>
      </c>
      <c r="AA82" s="1117" t="str">
        <f>IF(AA80="","",VLOOKUP(AA80,'標準様式１シフト記号表（勤務時間帯）'!$C$7:$U$36,19,FALSE))</f>
        <v/>
      </c>
      <c r="AB82" s="1117" t="str">
        <f>IF(AB80="","",VLOOKUP(AB80,'標準様式１シフト記号表（勤務時間帯）'!$C$7:$U$36,19,FALSE))</f>
        <v/>
      </c>
      <c r="AC82" s="1117" t="str">
        <f>IF(AC80="","",VLOOKUP(AC80,'標準様式１シフト記号表（勤務時間帯）'!$C$7:$U$36,19,FALSE))</f>
        <v/>
      </c>
      <c r="AD82" s="1117" t="str">
        <f>IF(AD80="","",VLOOKUP(AD80,'標準様式１シフト記号表（勤務時間帯）'!$C$7:$U$36,19,FALSE))</f>
        <v/>
      </c>
      <c r="AE82" s="1117" t="str">
        <f>IF(AE80="","",VLOOKUP(AE80,'標準様式１シフト記号表（勤務時間帯）'!$C$7:$U$36,19,FALSE))</f>
        <v/>
      </c>
      <c r="AF82" s="1128" t="str">
        <f>IF(AF80="","",VLOOKUP(AF80,'標準様式１シフト記号表（勤務時間帯）'!$C$7:$U$36,19,FALSE))</f>
        <v/>
      </c>
      <c r="AG82" s="1104" t="str">
        <f>IF(AG80="","",VLOOKUP(AG80,'標準様式１シフト記号表（勤務時間帯）'!$C$7:$U$36,19,FALSE))</f>
        <v/>
      </c>
      <c r="AH82" s="1117" t="str">
        <f>IF(AH80="","",VLOOKUP(AH80,'標準様式１シフト記号表（勤務時間帯）'!$C$7:$U$36,19,FALSE))</f>
        <v/>
      </c>
      <c r="AI82" s="1117" t="str">
        <f>IF(AI80="","",VLOOKUP(AI80,'標準様式１シフト記号表（勤務時間帯）'!$C$7:$U$36,19,FALSE))</f>
        <v/>
      </c>
      <c r="AJ82" s="1117" t="str">
        <f>IF(AJ80="","",VLOOKUP(AJ80,'標準様式１シフト記号表（勤務時間帯）'!$C$7:$U$36,19,FALSE))</f>
        <v/>
      </c>
      <c r="AK82" s="1117" t="str">
        <f>IF(AK80="","",VLOOKUP(AK80,'標準様式１シフト記号表（勤務時間帯）'!$C$7:$U$36,19,FALSE))</f>
        <v/>
      </c>
      <c r="AL82" s="1117" t="str">
        <f>IF(AL80="","",VLOOKUP(AL80,'標準様式１シフト記号表（勤務時間帯）'!$C$7:$U$36,19,FALSE))</f>
        <v/>
      </c>
      <c r="AM82" s="1128" t="str">
        <f>IF(AM80="","",VLOOKUP(AM80,'標準様式１シフト記号表（勤務時間帯）'!$C$7:$U$36,19,FALSE))</f>
        <v/>
      </c>
      <c r="AN82" s="1104" t="str">
        <f>IF(AN80="","",VLOOKUP(AN80,'標準様式１シフト記号表（勤務時間帯）'!$C$7:$U$36,19,FALSE))</f>
        <v/>
      </c>
      <c r="AO82" s="1117" t="str">
        <f>IF(AO80="","",VLOOKUP(AO80,'標準様式１シフト記号表（勤務時間帯）'!$C$7:$U$36,19,FALSE))</f>
        <v/>
      </c>
      <c r="AP82" s="1117" t="str">
        <f>IF(AP80="","",VLOOKUP(AP80,'標準様式１シフト記号表（勤務時間帯）'!$C$7:$U$36,19,FALSE))</f>
        <v/>
      </c>
      <c r="AQ82" s="1117" t="str">
        <f>IF(AQ80="","",VLOOKUP(AQ80,'標準様式１シフト記号表（勤務時間帯）'!$C$7:$U$36,19,FALSE))</f>
        <v/>
      </c>
      <c r="AR82" s="1117" t="str">
        <f>IF(AR80="","",VLOOKUP(AR80,'標準様式１シフト記号表（勤務時間帯）'!$C$7:$U$36,19,FALSE))</f>
        <v/>
      </c>
      <c r="AS82" s="1117" t="str">
        <f>IF(AS80="","",VLOOKUP(AS80,'標準様式１シフト記号表（勤務時間帯）'!$C$7:$U$36,19,FALSE))</f>
        <v/>
      </c>
      <c r="AT82" s="1128" t="str">
        <f>IF(AT80="","",VLOOKUP(AT80,'標準様式１シフト記号表（勤務時間帯）'!$C$7:$U$36,19,FALSE))</f>
        <v/>
      </c>
      <c r="AU82" s="1104" t="str">
        <f>IF(AU80="","",VLOOKUP(AU80,'標準様式１シフト記号表（勤務時間帯）'!$C$7:$U$36,19,FALSE))</f>
        <v/>
      </c>
      <c r="AV82" s="1117" t="str">
        <f>IF(AV80="","",VLOOKUP(AV80,'標準様式１シフト記号表（勤務時間帯）'!$C$7:$U$36,19,FALSE))</f>
        <v/>
      </c>
      <c r="AW82" s="1117" t="str">
        <f>IF(AW80="","",VLOOKUP(AW80,'標準様式１シフト記号表（勤務時間帯）'!$C$7:$U$36,19,FALSE))</f>
        <v/>
      </c>
      <c r="AX82" s="1163">
        <f>IF($BB$4="４週",SUM(S82:AT82),IF($BB$4="暦月",SUM(S82:AW82),""))</f>
        <v>0</v>
      </c>
      <c r="AY82" s="1176"/>
      <c r="AZ82" s="1187">
        <f>IF($BB$4="４週",AX82/4,IF($BB$4="暦月",'標準様式１（100名）'!AX82/('標準様式１（100名）'!$BB$9/7),""))</f>
        <v>0</v>
      </c>
      <c r="BA82" s="1196"/>
      <c r="BB82" s="1211"/>
      <c r="BC82" s="1051"/>
      <c r="BD82" s="1051"/>
      <c r="BE82" s="1051"/>
      <c r="BF82" s="1063"/>
    </row>
    <row r="83" spans="2:58" ht="20.25" customHeight="1">
      <c r="B83" s="939">
        <f>B80+1</f>
        <v>21</v>
      </c>
      <c r="C83" s="958"/>
      <c r="D83" s="978"/>
      <c r="E83" s="988"/>
      <c r="F83" s="995"/>
      <c r="G83" s="995"/>
      <c r="H83" s="1019"/>
      <c r="I83" s="1026"/>
      <c r="J83" s="1026"/>
      <c r="K83" s="1031"/>
      <c r="L83" s="1041"/>
      <c r="M83" s="1050"/>
      <c r="N83" s="1050"/>
      <c r="O83" s="1062"/>
      <c r="P83" s="1071" t="s">
        <v>589</v>
      </c>
      <c r="Q83" s="1080"/>
      <c r="R83" s="1088"/>
      <c r="S83" s="1252"/>
      <c r="T83" s="1254"/>
      <c r="U83" s="1254"/>
      <c r="V83" s="1254"/>
      <c r="W83" s="1254"/>
      <c r="X83" s="1254"/>
      <c r="Y83" s="1255"/>
      <c r="Z83" s="1252"/>
      <c r="AA83" s="1254"/>
      <c r="AB83" s="1254"/>
      <c r="AC83" s="1254"/>
      <c r="AD83" s="1254"/>
      <c r="AE83" s="1254"/>
      <c r="AF83" s="1255"/>
      <c r="AG83" s="1252"/>
      <c r="AH83" s="1254"/>
      <c r="AI83" s="1254"/>
      <c r="AJ83" s="1254"/>
      <c r="AK83" s="1254"/>
      <c r="AL83" s="1254"/>
      <c r="AM83" s="1255"/>
      <c r="AN83" s="1252"/>
      <c r="AO83" s="1254"/>
      <c r="AP83" s="1254"/>
      <c r="AQ83" s="1254"/>
      <c r="AR83" s="1254"/>
      <c r="AS83" s="1254"/>
      <c r="AT83" s="1255"/>
      <c r="AU83" s="1252"/>
      <c r="AV83" s="1254"/>
      <c r="AW83" s="1254"/>
      <c r="AX83" s="1257"/>
      <c r="AY83" s="1261"/>
      <c r="AZ83" s="1264"/>
      <c r="BA83" s="1267"/>
      <c r="BB83" s="1209"/>
      <c r="BC83" s="1050"/>
      <c r="BD83" s="1050"/>
      <c r="BE83" s="1050"/>
      <c r="BF83" s="1062"/>
    </row>
    <row r="84" spans="2:58" ht="20.25" customHeight="1">
      <c r="B84" s="939"/>
      <c r="C84" s="959"/>
      <c r="D84" s="979"/>
      <c r="E84" s="989"/>
      <c r="F84" s="993"/>
      <c r="G84" s="1006"/>
      <c r="H84" s="1018"/>
      <c r="I84" s="1026"/>
      <c r="J84" s="1026"/>
      <c r="K84" s="1031"/>
      <c r="L84" s="1040"/>
      <c r="M84" s="1049"/>
      <c r="N84" s="1049"/>
      <c r="O84" s="1061"/>
      <c r="P84" s="1069" t="s">
        <v>590</v>
      </c>
      <c r="Q84" s="1078"/>
      <c r="R84" s="1086"/>
      <c r="S84" s="1103" t="str">
        <f>IF(S83="","",VLOOKUP(S83,'標準様式１シフト記号表（勤務時間帯）'!$C$7:$K$36,9,FALSE))</f>
        <v/>
      </c>
      <c r="T84" s="1116" t="str">
        <f>IF(T83="","",VLOOKUP(T83,'標準様式１シフト記号表（勤務時間帯）'!$C$7:$K$36,9,FALSE))</f>
        <v/>
      </c>
      <c r="U84" s="1116" t="str">
        <f>IF(U83="","",VLOOKUP(U83,'標準様式１シフト記号表（勤務時間帯）'!$C$7:$K$36,9,FALSE))</f>
        <v/>
      </c>
      <c r="V84" s="1116" t="str">
        <f>IF(V83="","",VLOOKUP(V83,'標準様式１シフト記号表（勤務時間帯）'!$C$7:$K$36,9,FALSE))</f>
        <v/>
      </c>
      <c r="W84" s="1116" t="str">
        <f>IF(W83="","",VLOOKUP(W83,'標準様式１シフト記号表（勤務時間帯）'!$C$7:$K$36,9,FALSE))</f>
        <v/>
      </c>
      <c r="X84" s="1116" t="str">
        <f>IF(X83="","",VLOOKUP(X83,'標準様式１シフト記号表（勤務時間帯）'!$C$7:$K$36,9,FALSE))</f>
        <v/>
      </c>
      <c r="Y84" s="1127" t="str">
        <f>IF(Y83="","",VLOOKUP(Y83,'標準様式１シフト記号表（勤務時間帯）'!$C$7:$K$36,9,FALSE))</f>
        <v/>
      </c>
      <c r="Z84" s="1103" t="str">
        <f>IF(Z83="","",VLOOKUP(Z83,'標準様式１シフト記号表（勤務時間帯）'!$C$7:$K$36,9,FALSE))</f>
        <v/>
      </c>
      <c r="AA84" s="1116" t="str">
        <f>IF(AA83="","",VLOOKUP(AA83,'標準様式１シフト記号表（勤務時間帯）'!$C$7:$K$36,9,FALSE))</f>
        <v/>
      </c>
      <c r="AB84" s="1116" t="str">
        <f>IF(AB83="","",VLOOKUP(AB83,'標準様式１シフト記号表（勤務時間帯）'!$C$7:$K$36,9,FALSE))</f>
        <v/>
      </c>
      <c r="AC84" s="1116" t="str">
        <f>IF(AC83="","",VLOOKUP(AC83,'標準様式１シフト記号表（勤務時間帯）'!$C$7:$K$36,9,FALSE))</f>
        <v/>
      </c>
      <c r="AD84" s="1116" t="str">
        <f>IF(AD83="","",VLOOKUP(AD83,'標準様式１シフト記号表（勤務時間帯）'!$C$7:$K$36,9,FALSE))</f>
        <v/>
      </c>
      <c r="AE84" s="1116" t="str">
        <f>IF(AE83="","",VLOOKUP(AE83,'標準様式１シフト記号表（勤務時間帯）'!$C$7:$K$36,9,FALSE))</f>
        <v/>
      </c>
      <c r="AF84" s="1127" t="str">
        <f>IF(AF83="","",VLOOKUP(AF83,'標準様式１シフト記号表（勤務時間帯）'!$C$7:$K$36,9,FALSE))</f>
        <v/>
      </c>
      <c r="AG84" s="1103" t="str">
        <f>IF(AG83="","",VLOOKUP(AG83,'標準様式１シフト記号表（勤務時間帯）'!$C$7:$K$36,9,FALSE))</f>
        <v/>
      </c>
      <c r="AH84" s="1116" t="str">
        <f>IF(AH83="","",VLOOKUP(AH83,'標準様式１シフト記号表（勤務時間帯）'!$C$7:$K$36,9,FALSE))</f>
        <v/>
      </c>
      <c r="AI84" s="1116" t="str">
        <f>IF(AI83="","",VLOOKUP(AI83,'標準様式１シフト記号表（勤務時間帯）'!$C$7:$K$36,9,FALSE))</f>
        <v/>
      </c>
      <c r="AJ84" s="1116" t="str">
        <f>IF(AJ83="","",VLOOKUP(AJ83,'標準様式１シフト記号表（勤務時間帯）'!$C$7:$K$36,9,FALSE))</f>
        <v/>
      </c>
      <c r="AK84" s="1116" t="str">
        <f>IF(AK83="","",VLOOKUP(AK83,'標準様式１シフト記号表（勤務時間帯）'!$C$7:$K$36,9,FALSE))</f>
        <v/>
      </c>
      <c r="AL84" s="1116" t="str">
        <f>IF(AL83="","",VLOOKUP(AL83,'標準様式１シフト記号表（勤務時間帯）'!$C$7:$K$36,9,FALSE))</f>
        <v/>
      </c>
      <c r="AM84" s="1127" t="str">
        <f>IF(AM83="","",VLOOKUP(AM83,'標準様式１シフト記号表（勤務時間帯）'!$C$7:$K$36,9,FALSE))</f>
        <v/>
      </c>
      <c r="AN84" s="1103" t="str">
        <f>IF(AN83="","",VLOOKUP(AN83,'標準様式１シフト記号表（勤務時間帯）'!$C$7:$K$36,9,FALSE))</f>
        <v/>
      </c>
      <c r="AO84" s="1116" t="str">
        <f>IF(AO83="","",VLOOKUP(AO83,'標準様式１シフト記号表（勤務時間帯）'!$C$7:$K$36,9,FALSE))</f>
        <v/>
      </c>
      <c r="AP84" s="1116" t="str">
        <f>IF(AP83="","",VLOOKUP(AP83,'標準様式１シフト記号表（勤務時間帯）'!$C$7:$K$36,9,FALSE))</f>
        <v/>
      </c>
      <c r="AQ84" s="1116" t="str">
        <f>IF(AQ83="","",VLOOKUP(AQ83,'標準様式１シフト記号表（勤務時間帯）'!$C$7:$K$36,9,FALSE))</f>
        <v/>
      </c>
      <c r="AR84" s="1116" t="str">
        <f>IF(AR83="","",VLOOKUP(AR83,'標準様式１シフト記号表（勤務時間帯）'!$C$7:$K$36,9,FALSE))</f>
        <v/>
      </c>
      <c r="AS84" s="1116" t="str">
        <f>IF(AS83="","",VLOOKUP(AS83,'標準様式１シフト記号表（勤務時間帯）'!$C$7:$K$36,9,FALSE))</f>
        <v/>
      </c>
      <c r="AT84" s="1127" t="str">
        <f>IF(AT83="","",VLOOKUP(AT83,'標準様式１シフト記号表（勤務時間帯）'!$C$7:$K$36,9,FALSE))</f>
        <v/>
      </c>
      <c r="AU84" s="1103" t="str">
        <f>IF(AU83="","",VLOOKUP(AU83,'標準様式１シフト記号表（勤務時間帯）'!$C$7:$K$36,9,FALSE))</f>
        <v/>
      </c>
      <c r="AV84" s="1116" t="str">
        <f>IF(AV83="","",VLOOKUP(AV83,'標準様式１シフト記号表（勤務時間帯）'!$C$7:$K$36,9,FALSE))</f>
        <v/>
      </c>
      <c r="AW84" s="1116" t="str">
        <f>IF(AW83="","",VLOOKUP(AW83,'標準様式１シフト記号表（勤務時間帯）'!$C$7:$K$36,9,FALSE))</f>
        <v/>
      </c>
      <c r="AX84" s="1162">
        <f>IF($BB$4="４週",SUM(S84:AT84),IF($BB$4="暦月",SUM(S84:AW84),""))</f>
        <v>0</v>
      </c>
      <c r="AY84" s="1175"/>
      <c r="AZ84" s="1186">
        <f>IF($BB$4="４週",AX84/4,IF($BB$4="暦月",'標準様式１（100名）'!AX84/('標準様式１（100名）'!$BB$9/7),""))</f>
        <v>0</v>
      </c>
      <c r="BA84" s="1195"/>
      <c r="BB84" s="1210"/>
      <c r="BC84" s="1049"/>
      <c r="BD84" s="1049"/>
      <c r="BE84" s="1049"/>
      <c r="BF84" s="1061"/>
    </row>
    <row r="85" spans="2:58" ht="20.25" customHeight="1">
      <c r="B85" s="939"/>
      <c r="C85" s="960"/>
      <c r="D85" s="980"/>
      <c r="E85" s="990"/>
      <c r="F85" s="1244">
        <f>C83</f>
        <v>0</v>
      </c>
      <c r="G85" s="1007"/>
      <c r="H85" s="1018"/>
      <c r="I85" s="1026"/>
      <c r="J85" s="1026"/>
      <c r="K85" s="1031"/>
      <c r="L85" s="1042"/>
      <c r="M85" s="1051"/>
      <c r="N85" s="1051"/>
      <c r="O85" s="1063"/>
      <c r="P85" s="1070" t="s">
        <v>316</v>
      </c>
      <c r="Q85" s="1079"/>
      <c r="R85" s="1087"/>
      <c r="S85" s="1104" t="str">
        <f>IF(S83="","",VLOOKUP(S83,'標準様式１シフト記号表（勤務時間帯）'!$C$7:$U$36,19,FALSE))</f>
        <v/>
      </c>
      <c r="T85" s="1117" t="str">
        <f>IF(T83="","",VLOOKUP(T83,'標準様式１シフト記号表（勤務時間帯）'!$C$7:$U$36,19,FALSE))</f>
        <v/>
      </c>
      <c r="U85" s="1117" t="str">
        <f>IF(U83="","",VLOOKUP(U83,'標準様式１シフト記号表（勤務時間帯）'!$C$7:$U$36,19,FALSE))</f>
        <v/>
      </c>
      <c r="V85" s="1117" t="str">
        <f>IF(V83="","",VLOOKUP(V83,'標準様式１シフト記号表（勤務時間帯）'!$C$7:$U$36,19,FALSE))</f>
        <v/>
      </c>
      <c r="W85" s="1117" t="str">
        <f>IF(W83="","",VLOOKUP(W83,'標準様式１シフト記号表（勤務時間帯）'!$C$7:$U$36,19,FALSE))</f>
        <v/>
      </c>
      <c r="X85" s="1117" t="str">
        <f>IF(X83="","",VLOOKUP(X83,'標準様式１シフト記号表（勤務時間帯）'!$C$7:$U$36,19,FALSE))</f>
        <v/>
      </c>
      <c r="Y85" s="1128" t="str">
        <f>IF(Y83="","",VLOOKUP(Y83,'標準様式１シフト記号表（勤務時間帯）'!$C$7:$U$36,19,FALSE))</f>
        <v/>
      </c>
      <c r="Z85" s="1104" t="str">
        <f>IF(Z83="","",VLOOKUP(Z83,'標準様式１シフト記号表（勤務時間帯）'!$C$7:$U$36,19,FALSE))</f>
        <v/>
      </c>
      <c r="AA85" s="1117" t="str">
        <f>IF(AA83="","",VLOOKUP(AA83,'標準様式１シフト記号表（勤務時間帯）'!$C$7:$U$36,19,FALSE))</f>
        <v/>
      </c>
      <c r="AB85" s="1117" t="str">
        <f>IF(AB83="","",VLOOKUP(AB83,'標準様式１シフト記号表（勤務時間帯）'!$C$7:$U$36,19,FALSE))</f>
        <v/>
      </c>
      <c r="AC85" s="1117" t="str">
        <f>IF(AC83="","",VLOOKUP(AC83,'標準様式１シフト記号表（勤務時間帯）'!$C$7:$U$36,19,FALSE))</f>
        <v/>
      </c>
      <c r="AD85" s="1117" t="str">
        <f>IF(AD83="","",VLOOKUP(AD83,'標準様式１シフト記号表（勤務時間帯）'!$C$7:$U$36,19,FALSE))</f>
        <v/>
      </c>
      <c r="AE85" s="1117" t="str">
        <f>IF(AE83="","",VLOOKUP(AE83,'標準様式１シフト記号表（勤務時間帯）'!$C$7:$U$36,19,FALSE))</f>
        <v/>
      </c>
      <c r="AF85" s="1128" t="str">
        <f>IF(AF83="","",VLOOKUP(AF83,'標準様式１シフト記号表（勤務時間帯）'!$C$7:$U$36,19,FALSE))</f>
        <v/>
      </c>
      <c r="AG85" s="1104" t="str">
        <f>IF(AG83="","",VLOOKUP(AG83,'標準様式１シフト記号表（勤務時間帯）'!$C$7:$U$36,19,FALSE))</f>
        <v/>
      </c>
      <c r="AH85" s="1117" t="str">
        <f>IF(AH83="","",VLOOKUP(AH83,'標準様式１シフト記号表（勤務時間帯）'!$C$7:$U$36,19,FALSE))</f>
        <v/>
      </c>
      <c r="AI85" s="1117" t="str">
        <f>IF(AI83="","",VLOOKUP(AI83,'標準様式１シフト記号表（勤務時間帯）'!$C$7:$U$36,19,FALSE))</f>
        <v/>
      </c>
      <c r="AJ85" s="1117" t="str">
        <f>IF(AJ83="","",VLOOKUP(AJ83,'標準様式１シフト記号表（勤務時間帯）'!$C$7:$U$36,19,FALSE))</f>
        <v/>
      </c>
      <c r="AK85" s="1117" t="str">
        <f>IF(AK83="","",VLOOKUP(AK83,'標準様式１シフト記号表（勤務時間帯）'!$C$7:$U$36,19,FALSE))</f>
        <v/>
      </c>
      <c r="AL85" s="1117" t="str">
        <f>IF(AL83="","",VLOOKUP(AL83,'標準様式１シフト記号表（勤務時間帯）'!$C$7:$U$36,19,FALSE))</f>
        <v/>
      </c>
      <c r="AM85" s="1128" t="str">
        <f>IF(AM83="","",VLOOKUP(AM83,'標準様式１シフト記号表（勤務時間帯）'!$C$7:$U$36,19,FALSE))</f>
        <v/>
      </c>
      <c r="AN85" s="1104" t="str">
        <f>IF(AN83="","",VLOOKUP(AN83,'標準様式１シフト記号表（勤務時間帯）'!$C$7:$U$36,19,FALSE))</f>
        <v/>
      </c>
      <c r="AO85" s="1117" t="str">
        <f>IF(AO83="","",VLOOKUP(AO83,'標準様式１シフト記号表（勤務時間帯）'!$C$7:$U$36,19,FALSE))</f>
        <v/>
      </c>
      <c r="AP85" s="1117" t="str">
        <f>IF(AP83="","",VLOOKUP(AP83,'標準様式１シフト記号表（勤務時間帯）'!$C$7:$U$36,19,FALSE))</f>
        <v/>
      </c>
      <c r="AQ85" s="1117" t="str">
        <f>IF(AQ83="","",VLOOKUP(AQ83,'標準様式１シフト記号表（勤務時間帯）'!$C$7:$U$36,19,FALSE))</f>
        <v/>
      </c>
      <c r="AR85" s="1117" t="str">
        <f>IF(AR83="","",VLOOKUP(AR83,'標準様式１シフト記号表（勤務時間帯）'!$C$7:$U$36,19,FALSE))</f>
        <v/>
      </c>
      <c r="AS85" s="1117" t="str">
        <f>IF(AS83="","",VLOOKUP(AS83,'標準様式１シフト記号表（勤務時間帯）'!$C$7:$U$36,19,FALSE))</f>
        <v/>
      </c>
      <c r="AT85" s="1128" t="str">
        <f>IF(AT83="","",VLOOKUP(AT83,'標準様式１シフト記号表（勤務時間帯）'!$C$7:$U$36,19,FALSE))</f>
        <v/>
      </c>
      <c r="AU85" s="1104" t="str">
        <f>IF(AU83="","",VLOOKUP(AU83,'標準様式１シフト記号表（勤務時間帯）'!$C$7:$U$36,19,FALSE))</f>
        <v/>
      </c>
      <c r="AV85" s="1117" t="str">
        <f>IF(AV83="","",VLOOKUP(AV83,'標準様式１シフト記号表（勤務時間帯）'!$C$7:$U$36,19,FALSE))</f>
        <v/>
      </c>
      <c r="AW85" s="1117" t="str">
        <f>IF(AW83="","",VLOOKUP(AW83,'標準様式１シフト記号表（勤務時間帯）'!$C$7:$U$36,19,FALSE))</f>
        <v/>
      </c>
      <c r="AX85" s="1163">
        <f>IF($BB$4="４週",SUM(S85:AT85),IF($BB$4="暦月",SUM(S85:AW85),""))</f>
        <v>0</v>
      </c>
      <c r="AY85" s="1176"/>
      <c r="AZ85" s="1187">
        <f>IF($BB$4="４週",AX85/4,IF($BB$4="暦月",'標準様式１（100名）'!AX85/('標準様式１（100名）'!$BB$9/7),""))</f>
        <v>0</v>
      </c>
      <c r="BA85" s="1196"/>
      <c r="BB85" s="1211"/>
      <c r="BC85" s="1051"/>
      <c r="BD85" s="1051"/>
      <c r="BE85" s="1051"/>
      <c r="BF85" s="1063"/>
    </row>
    <row r="86" spans="2:58" ht="20.25" customHeight="1">
      <c r="B86" s="939">
        <f>B83+1</f>
        <v>22</v>
      </c>
      <c r="C86" s="958"/>
      <c r="D86" s="978"/>
      <c r="E86" s="988"/>
      <c r="F86" s="995"/>
      <c r="G86" s="995"/>
      <c r="H86" s="1019"/>
      <c r="I86" s="1026"/>
      <c r="J86" s="1026"/>
      <c r="K86" s="1031"/>
      <c r="L86" s="1041"/>
      <c r="M86" s="1050"/>
      <c r="N86" s="1050"/>
      <c r="O86" s="1062"/>
      <c r="P86" s="1071" t="s">
        <v>589</v>
      </c>
      <c r="Q86" s="1080"/>
      <c r="R86" s="1088"/>
      <c r="S86" s="1252"/>
      <c r="T86" s="1254"/>
      <c r="U86" s="1254"/>
      <c r="V86" s="1254"/>
      <c r="W86" s="1254"/>
      <c r="X86" s="1254"/>
      <c r="Y86" s="1255"/>
      <c r="Z86" s="1252"/>
      <c r="AA86" s="1254"/>
      <c r="AB86" s="1254"/>
      <c r="AC86" s="1254"/>
      <c r="AD86" s="1254"/>
      <c r="AE86" s="1254"/>
      <c r="AF86" s="1255"/>
      <c r="AG86" s="1252"/>
      <c r="AH86" s="1254"/>
      <c r="AI86" s="1254"/>
      <c r="AJ86" s="1254"/>
      <c r="AK86" s="1254"/>
      <c r="AL86" s="1254"/>
      <c r="AM86" s="1255"/>
      <c r="AN86" s="1252"/>
      <c r="AO86" s="1254"/>
      <c r="AP86" s="1254"/>
      <c r="AQ86" s="1254"/>
      <c r="AR86" s="1254"/>
      <c r="AS86" s="1254"/>
      <c r="AT86" s="1255"/>
      <c r="AU86" s="1252"/>
      <c r="AV86" s="1254"/>
      <c r="AW86" s="1254"/>
      <c r="AX86" s="1257"/>
      <c r="AY86" s="1261"/>
      <c r="AZ86" s="1264"/>
      <c r="BA86" s="1267"/>
      <c r="BB86" s="1209"/>
      <c r="BC86" s="1050"/>
      <c r="BD86" s="1050"/>
      <c r="BE86" s="1050"/>
      <c r="BF86" s="1062"/>
    </row>
    <row r="87" spans="2:58" ht="20.25" customHeight="1">
      <c r="B87" s="939"/>
      <c r="C87" s="959"/>
      <c r="D87" s="979"/>
      <c r="E87" s="989"/>
      <c r="F87" s="993"/>
      <c r="G87" s="1006"/>
      <c r="H87" s="1018"/>
      <c r="I87" s="1026"/>
      <c r="J87" s="1026"/>
      <c r="K87" s="1031"/>
      <c r="L87" s="1040"/>
      <c r="M87" s="1049"/>
      <c r="N87" s="1049"/>
      <c r="O87" s="1061"/>
      <c r="P87" s="1069" t="s">
        <v>590</v>
      </c>
      <c r="Q87" s="1078"/>
      <c r="R87" s="1086"/>
      <c r="S87" s="1103" t="str">
        <f>IF(S86="","",VLOOKUP(S86,'標準様式１シフト記号表（勤務時間帯）'!$C$7:$K$36,9,FALSE))</f>
        <v/>
      </c>
      <c r="T87" s="1116" t="str">
        <f>IF(T86="","",VLOOKUP(T86,'標準様式１シフト記号表（勤務時間帯）'!$C$7:$K$36,9,FALSE))</f>
        <v/>
      </c>
      <c r="U87" s="1116" t="str">
        <f>IF(U86="","",VLOOKUP(U86,'標準様式１シフト記号表（勤務時間帯）'!$C$7:$K$36,9,FALSE))</f>
        <v/>
      </c>
      <c r="V87" s="1116" t="str">
        <f>IF(V86="","",VLOOKUP(V86,'標準様式１シフト記号表（勤務時間帯）'!$C$7:$K$36,9,FALSE))</f>
        <v/>
      </c>
      <c r="W87" s="1116" t="str">
        <f>IF(W86="","",VLOOKUP(W86,'標準様式１シフト記号表（勤務時間帯）'!$C$7:$K$36,9,FALSE))</f>
        <v/>
      </c>
      <c r="X87" s="1116" t="str">
        <f>IF(X86="","",VLOOKUP(X86,'標準様式１シフト記号表（勤務時間帯）'!$C$7:$K$36,9,FALSE))</f>
        <v/>
      </c>
      <c r="Y87" s="1127" t="str">
        <f>IF(Y86="","",VLOOKUP(Y86,'標準様式１シフト記号表（勤務時間帯）'!$C$7:$K$36,9,FALSE))</f>
        <v/>
      </c>
      <c r="Z87" s="1103" t="str">
        <f>IF(Z86="","",VLOOKUP(Z86,'標準様式１シフト記号表（勤務時間帯）'!$C$7:$K$36,9,FALSE))</f>
        <v/>
      </c>
      <c r="AA87" s="1116" t="str">
        <f>IF(AA86="","",VLOOKUP(AA86,'標準様式１シフト記号表（勤務時間帯）'!$C$7:$K$36,9,FALSE))</f>
        <v/>
      </c>
      <c r="AB87" s="1116" t="str">
        <f>IF(AB86="","",VLOOKUP(AB86,'標準様式１シフト記号表（勤務時間帯）'!$C$7:$K$36,9,FALSE))</f>
        <v/>
      </c>
      <c r="AC87" s="1116" t="str">
        <f>IF(AC86="","",VLOOKUP(AC86,'標準様式１シフト記号表（勤務時間帯）'!$C$7:$K$36,9,FALSE))</f>
        <v/>
      </c>
      <c r="AD87" s="1116" t="str">
        <f>IF(AD86="","",VLOOKUP(AD86,'標準様式１シフト記号表（勤務時間帯）'!$C$7:$K$36,9,FALSE))</f>
        <v/>
      </c>
      <c r="AE87" s="1116" t="str">
        <f>IF(AE86="","",VLOOKUP(AE86,'標準様式１シフト記号表（勤務時間帯）'!$C$7:$K$36,9,FALSE))</f>
        <v/>
      </c>
      <c r="AF87" s="1127" t="str">
        <f>IF(AF86="","",VLOOKUP(AF86,'標準様式１シフト記号表（勤務時間帯）'!$C$7:$K$36,9,FALSE))</f>
        <v/>
      </c>
      <c r="AG87" s="1103" t="str">
        <f>IF(AG86="","",VLOOKUP(AG86,'標準様式１シフト記号表（勤務時間帯）'!$C$7:$K$36,9,FALSE))</f>
        <v/>
      </c>
      <c r="AH87" s="1116" t="str">
        <f>IF(AH86="","",VLOOKUP(AH86,'標準様式１シフト記号表（勤務時間帯）'!$C$7:$K$36,9,FALSE))</f>
        <v/>
      </c>
      <c r="AI87" s="1116" t="str">
        <f>IF(AI86="","",VLOOKUP(AI86,'標準様式１シフト記号表（勤務時間帯）'!$C$7:$K$36,9,FALSE))</f>
        <v/>
      </c>
      <c r="AJ87" s="1116" t="str">
        <f>IF(AJ86="","",VLOOKUP(AJ86,'標準様式１シフト記号表（勤務時間帯）'!$C$7:$K$36,9,FALSE))</f>
        <v/>
      </c>
      <c r="AK87" s="1116" t="str">
        <f>IF(AK86="","",VLOOKUP(AK86,'標準様式１シフト記号表（勤務時間帯）'!$C$7:$K$36,9,FALSE))</f>
        <v/>
      </c>
      <c r="AL87" s="1116" t="str">
        <f>IF(AL86="","",VLOOKUP(AL86,'標準様式１シフト記号表（勤務時間帯）'!$C$7:$K$36,9,FALSE))</f>
        <v/>
      </c>
      <c r="AM87" s="1127" t="str">
        <f>IF(AM86="","",VLOOKUP(AM86,'標準様式１シフト記号表（勤務時間帯）'!$C$7:$K$36,9,FALSE))</f>
        <v/>
      </c>
      <c r="AN87" s="1103" t="str">
        <f>IF(AN86="","",VLOOKUP(AN86,'標準様式１シフト記号表（勤務時間帯）'!$C$7:$K$36,9,FALSE))</f>
        <v/>
      </c>
      <c r="AO87" s="1116" t="str">
        <f>IF(AO86="","",VLOOKUP(AO86,'標準様式１シフト記号表（勤務時間帯）'!$C$7:$K$36,9,FALSE))</f>
        <v/>
      </c>
      <c r="AP87" s="1116" t="str">
        <f>IF(AP86="","",VLOOKUP(AP86,'標準様式１シフト記号表（勤務時間帯）'!$C$7:$K$36,9,FALSE))</f>
        <v/>
      </c>
      <c r="AQ87" s="1116" t="str">
        <f>IF(AQ86="","",VLOOKUP(AQ86,'標準様式１シフト記号表（勤務時間帯）'!$C$7:$K$36,9,FALSE))</f>
        <v/>
      </c>
      <c r="AR87" s="1116" t="str">
        <f>IF(AR86="","",VLOOKUP(AR86,'標準様式１シフト記号表（勤務時間帯）'!$C$7:$K$36,9,FALSE))</f>
        <v/>
      </c>
      <c r="AS87" s="1116" t="str">
        <f>IF(AS86="","",VLOOKUP(AS86,'標準様式１シフト記号表（勤務時間帯）'!$C$7:$K$36,9,FALSE))</f>
        <v/>
      </c>
      <c r="AT87" s="1127" t="str">
        <f>IF(AT86="","",VLOOKUP(AT86,'標準様式１シフト記号表（勤務時間帯）'!$C$7:$K$36,9,FALSE))</f>
        <v/>
      </c>
      <c r="AU87" s="1103" t="str">
        <f>IF(AU86="","",VLOOKUP(AU86,'標準様式１シフト記号表（勤務時間帯）'!$C$7:$K$36,9,FALSE))</f>
        <v/>
      </c>
      <c r="AV87" s="1116" t="str">
        <f>IF(AV86="","",VLOOKUP(AV86,'標準様式１シフト記号表（勤務時間帯）'!$C$7:$K$36,9,FALSE))</f>
        <v/>
      </c>
      <c r="AW87" s="1116" t="str">
        <f>IF(AW86="","",VLOOKUP(AW86,'標準様式１シフト記号表（勤務時間帯）'!$C$7:$K$36,9,FALSE))</f>
        <v/>
      </c>
      <c r="AX87" s="1162">
        <f>IF($BB$4="４週",SUM(S87:AT87),IF($BB$4="暦月",SUM(S87:AW87),""))</f>
        <v>0</v>
      </c>
      <c r="AY87" s="1175"/>
      <c r="AZ87" s="1186">
        <f>IF($BB$4="４週",AX87/4,IF($BB$4="暦月",'標準様式１（100名）'!AX87/('標準様式１（100名）'!$BB$9/7),""))</f>
        <v>0</v>
      </c>
      <c r="BA87" s="1195"/>
      <c r="BB87" s="1210"/>
      <c r="BC87" s="1049"/>
      <c r="BD87" s="1049"/>
      <c r="BE87" s="1049"/>
      <c r="BF87" s="1061"/>
    </row>
    <row r="88" spans="2:58" ht="20.25" customHeight="1">
      <c r="B88" s="939"/>
      <c r="C88" s="960"/>
      <c r="D88" s="980"/>
      <c r="E88" s="990"/>
      <c r="F88" s="1244">
        <f>C86</f>
        <v>0</v>
      </c>
      <c r="G88" s="1007"/>
      <c r="H88" s="1018"/>
      <c r="I88" s="1026"/>
      <c r="J88" s="1026"/>
      <c r="K88" s="1031"/>
      <c r="L88" s="1042"/>
      <c r="M88" s="1051"/>
      <c r="N88" s="1051"/>
      <c r="O88" s="1063"/>
      <c r="P88" s="1070" t="s">
        <v>316</v>
      </c>
      <c r="Q88" s="1079"/>
      <c r="R88" s="1087"/>
      <c r="S88" s="1104" t="str">
        <f>IF(S86="","",VLOOKUP(S86,'標準様式１シフト記号表（勤務時間帯）'!$C$7:$U$36,19,FALSE))</f>
        <v/>
      </c>
      <c r="T88" s="1117" t="str">
        <f>IF(T86="","",VLOOKUP(T86,'標準様式１シフト記号表（勤務時間帯）'!$C$7:$U$36,19,FALSE))</f>
        <v/>
      </c>
      <c r="U88" s="1117" t="str">
        <f>IF(U86="","",VLOOKUP(U86,'標準様式１シフト記号表（勤務時間帯）'!$C$7:$U$36,19,FALSE))</f>
        <v/>
      </c>
      <c r="V88" s="1117" t="str">
        <f>IF(V86="","",VLOOKUP(V86,'標準様式１シフト記号表（勤務時間帯）'!$C$7:$U$36,19,FALSE))</f>
        <v/>
      </c>
      <c r="W88" s="1117" t="str">
        <f>IF(W86="","",VLOOKUP(W86,'標準様式１シフト記号表（勤務時間帯）'!$C$7:$U$36,19,FALSE))</f>
        <v/>
      </c>
      <c r="X88" s="1117" t="str">
        <f>IF(X86="","",VLOOKUP(X86,'標準様式１シフト記号表（勤務時間帯）'!$C$7:$U$36,19,FALSE))</f>
        <v/>
      </c>
      <c r="Y88" s="1128" t="str">
        <f>IF(Y86="","",VLOOKUP(Y86,'標準様式１シフト記号表（勤務時間帯）'!$C$7:$U$36,19,FALSE))</f>
        <v/>
      </c>
      <c r="Z88" s="1104" t="str">
        <f>IF(Z86="","",VLOOKUP(Z86,'標準様式１シフト記号表（勤務時間帯）'!$C$7:$U$36,19,FALSE))</f>
        <v/>
      </c>
      <c r="AA88" s="1117" t="str">
        <f>IF(AA86="","",VLOOKUP(AA86,'標準様式１シフト記号表（勤務時間帯）'!$C$7:$U$36,19,FALSE))</f>
        <v/>
      </c>
      <c r="AB88" s="1117" t="str">
        <f>IF(AB86="","",VLOOKUP(AB86,'標準様式１シフト記号表（勤務時間帯）'!$C$7:$U$36,19,FALSE))</f>
        <v/>
      </c>
      <c r="AC88" s="1117" t="str">
        <f>IF(AC86="","",VLOOKUP(AC86,'標準様式１シフト記号表（勤務時間帯）'!$C$7:$U$36,19,FALSE))</f>
        <v/>
      </c>
      <c r="AD88" s="1117" t="str">
        <f>IF(AD86="","",VLOOKUP(AD86,'標準様式１シフト記号表（勤務時間帯）'!$C$7:$U$36,19,FALSE))</f>
        <v/>
      </c>
      <c r="AE88" s="1117" t="str">
        <f>IF(AE86="","",VLOOKUP(AE86,'標準様式１シフト記号表（勤務時間帯）'!$C$7:$U$36,19,FALSE))</f>
        <v/>
      </c>
      <c r="AF88" s="1128" t="str">
        <f>IF(AF86="","",VLOOKUP(AF86,'標準様式１シフト記号表（勤務時間帯）'!$C$7:$U$36,19,FALSE))</f>
        <v/>
      </c>
      <c r="AG88" s="1104" t="str">
        <f>IF(AG86="","",VLOOKUP(AG86,'標準様式１シフト記号表（勤務時間帯）'!$C$7:$U$36,19,FALSE))</f>
        <v/>
      </c>
      <c r="AH88" s="1117" t="str">
        <f>IF(AH86="","",VLOOKUP(AH86,'標準様式１シフト記号表（勤務時間帯）'!$C$7:$U$36,19,FALSE))</f>
        <v/>
      </c>
      <c r="AI88" s="1117" t="str">
        <f>IF(AI86="","",VLOOKUP(AI86,'標準様式１シフト記号表（勤務時間帯）'!$C$7:$U$36,19,FALSE))</f>
        <v/>
      </c>
      <c r="AJ88" s="1117" t="str">
        <f>IF(AJ86="","",VLOOKUP(AJ86,'標準様式１シフト記号表（勤務時間帯）'!$C$7:$U$36,19,FALSE))</f>
        <v/>
      </c>
      <c r="AK88" s="1117" t="str">
        <f>IF(AK86="","",VLOOKUP(AK86,'標準様式１シフト記号表（勤務時間帯）'!$C$7:$U$36,19,FALSE))</f>
        <v/>
      </c>
      <c r="AL88" s="1117" t="str">
        <f>IF(AL86="","",VLOOKUP(AL86,'標準様式１シフト記号表（勤務時間帯）'!$C$7:$U$36,19,FALSE))</f>
        <v/>
      </c>
      <c r="AM88" s="1128" t="str">
        <f>IF(AM86="","",VLOOKUP(AM86,'標準様式１シフト記号表（勤務時間帯）'!$C$7:$U$36,19,FALSE))</f>
        <v/>
      </c>
      <c r="AN88" s="1104" t="str">
        <f>IF(AN86="","",VLOOKUP(AN86,'標準様式１シフト記号表（勤務時間帯）'!$C$7:$U$36,19,FALSE))</f>
        <v/>
      </c>
      <c r="AO88" s="1117" t="str">
        <f>IF(AO86="","",VLOOKUP(AO86,'標準様式１シフト記号表（勤務時間帯）'!$C$7:$U$36,19,FALSE))</f>
        <v/>
      </c>
      <c r="AP88" s="1117" t="str">
        <f>IF(AP86="","",VLOOKUP(AP86,'標準様式１シフト記号表（勤務時間帯）'!$C$7:$U$36,19,FALSE))</f>
        <v/>
      </c>
      <c r="AQ88" s="1117" t="str">
        <f>IF(AQ86="","",VLOOKUP(AQ86,'標準様式１シフト記号表（勤務時間帯）'!$C$7:$U$36,19,FALSE))</f>
        <v/>
      </c>
      <c r="AR88" s="1117" t="str">
        <f>IF(AR86="","",VLOOKUP(AR86,'標準様式１シフト記号表（勤務時間帯）'!$C$7:$U$36,19,FALSE))</f>
        <v/>
      </c>
      <c r="AS88" s="1117" t="str">
        <f>IF(AS86="","",VLOOKUP(AS86,'標準様式１シフト記号表（勤務時間帯）'!$C$7:$U$36,19,FALSE))</f>
        <v/>
      </c>
      <c r="AT88" s="1128" t="str">
        <f>IF(AT86="","",VLOOKUP(AT86,'標準様式１シフト記号表（勤務時間帯）'!$C$7:$U$36,19,FALSE))</f>
        <v/>
      </c>
      <c r="AU88" s="1104" t="str">
        <f>IF(AU86="","",VLOOKUP(AU86,'標準様式１シフト記号表（勤務時間帯）'!$C$7:$U$36,19,FALSE))</f>
        <v/>
      </c>
      <c r="AV88" s="1117" t="str">
        <f>IF(AV86="","",VLOOKUP(AV86,'標準様式１シフト記号表（勤務時間帯）'!$C$7:$U$36,19,FALSE))</f>
        <v/>
      </c>
      <c r="AW88" s="1117" t="str">
        <f>IF(AW86="","",VLOOKUP(AW86,'標準様式１シフト記号表（勤務時間帯）'!$C$7:$U$36,19,FALSE))</f>
        <v/>
      </c>
      <c r="AX88" s="1163">
        <f>IF($BB$4="４週",SUM(S88:AT88),IF($BB$4="暦月",SUM(S88:AW88),""))</f>
        <v>0</v>
      </c>
      <c r="AY88" s="1176"/>
      <c r="AZ88" s="1187">
        <f>IF($BB$4="４週",AX88/4,IF($BB$4="暦月",'標準様式１（100名）'!AX88/('標準様式１（100名）'!$BB$9/7),""))</f>
        <v>0</v>
      </c>
      <c r="BA88" s="1196"/>
      <c r="BB88" s="1211"/>
      <c r="BC88" s="1051"/>
      <c r="BD88" s="1051"/>
      <c r="BE88" s="1051"/>
      <c r="BF88" s="1063"/>
    </row>
    <row r="89" spans="2:58" ht="20.25" customHeight="1">
      <c r="B89" s="939">
        <f>B86+1</f>
        <v>23</v>
      </c>
      <c r="C89" s="958"/>
      <c r="D89" s="978"/>
      <c r="E89" s="988"/>
      <c r="F89" s="995"/>
      <c r="G89" s="995"/>
      <c r="H89" s="1019"/>
      <c r="I89" s="1026"/>
      <c r="J89" s="1026"/>
      <c r="K89" s="1031"/>
      <c r="L89" s="1041"/>
      <c r="M89" s="1050"/>
      <c r="N89" s="1050"/>
      <c r="O89" s="1062"/>
      <c r="P89" s="1071" t="s">
        <v>589</v>
      </c>
      <c r="Q89" s="1080"/>
      <c r="R89" s="1088"/>
      <c r="S89" s="1252"/>
      <c r="T89" s="1254"/>
      <c r="U89" s="1254"/>
      <c r="V89" s="1254"/>
      <c r="W89" s="1254"/>
      <c r="X89" s="1254"/>
      <c r="Y89" s="1255"/>
      <c r="Z89" s="1252"/>
      <c r="AA89" s="1254"/>
      <c r="AB89" s="1254"/>
      <c r="AC89" s="1254"/>
      <c r="AD89" s="1254"/>
      <c r="AE89" s="1254"/>
      <c r="AF89" s="1255"/>
      <c r="AG89" s="1252"/>
      <c r="AH89" s="1254"/>
      <c r="AI89" s="1254"/>
      <c r="AJ89" s="1254"/>
      <c r="AK89" s="1254"/>
      <c r="AL89" s="1254"/>
      <c r="AM89" s="1255"/>
      <c r="AN89" s="1252"/>
      <c r="AO89" s="1254"/>
      <c r="AP89" s="1254"/>
      <c r="AQ89" s="1254"/>
      <c r="AR89" s="1254"/>
      <c r="AS89" s="1254"/>
      <c r="AT89" s="1255"/>
      <c r="AU89" s="1252"/>
      <c r="AV89" s="1254"/>
      <c r="AW89" s="1254"/>
      <c r="AX89" s="1257"/>
      <c r="AY89" s="1261"/>
      <c r="AZ89" s="1264"/>
      <c r="BA89" s="1267"/>
      <c r="BB89" s="1209"/>
      <c r="BC89" s="1050"/>
      <c r="BD89" s="1050"/>
      <c r="BE89" s="1050"/>
      <c r="BF89" s="1062"/>
    </row>
    <row r="90" spans="2:58" ht="20.25" customHeight="1">
      <c r="B90" s="939"/>
      <c r="C90" s="959"/>
      <c r="D90" s="979"/>
      <c r="E90" s="989"/>
      <c r="F90" s="993"/>
      <c r="G90" s="1006"/>
      <c r="H90" s="1018"/>
      <c r="I90" s="1026"/>
      <c r="J90" s="1026"/>
      <c r="K90" s="1031"/>
      <c r="L90" s="1040"/>
      <c r="M90" s="1049"/>
      <c r="N90" s="1049"/>
      <c r="O90" s="1061"/>
      <c r="P90" s="1069" t="s">
        <v>590</v>
      </c>
      <c r="Q90" s="1078"/>
      <c r="R90" s="1086"/>
      <c r="S90" s="1103" t="str">
        <f>IF(S89="","",VLOOKUP(S89,'標準様式１シフト記号表（勤務時間帯）'!$C$7:$K$36,9,FALSE))</f>
        <v/>
      </c>
      <c r="T90" s="1116" t="str">
        <f>IF(T89="","",VLOOKUP(T89,'標準様式１シフト記号表（勤務時間帯）'!$C$7:$K$36,9,FALSE))</f>
        <v/>
      </c>
      <c r="U90" s="1116" t="str">
        <f>IF(U89="","",VLOOKUP(U89,'標準様式１シフト記号表（勤務時間帯）'!$C$7:$K$36,9,FALSE))</f>
        <v/>
      </c>
      <c r="V90" s="1116" t="str">
        <f>IF(V89="","",VLOOKUP(V89,'標準様式１シフト記号表（勤務時間帯）'!$C$7:$K$36,9,FALSE))</f>
        <v/>
      </c>
      <c r="W90" s="1116" t="str">
        <f>IF(W89="","",VLOOKUP(W89,'標準様式１シフト記号表（勤務時間帯）'!$C$7:$K$36,9,FALSE))</f>
        <v/>
      </c>
      <c r="X90" s="1116" t="str">
        <f>IF(X89="","",VLOOKUP(X89,'標準様式１シフト記号表（勤務時間帯）'!$C$7:$K$36,9,FALSE))</f>
        <v/>
      </c>
      <c r="Y90" s="1127" t="str">
        <f>IF(Y89="","",VLOOKUP(Y89,'標準様式１シフト記号表（勤務時間帯）'!$C$7:$K$36,9,FALSE))</f>
        <v/>
      </c>
      <c r="Z90" s="1103" t="str">
        <f>IF(Z89="","",VLOOKUP(Z89,'標準様式１シフト記号表（勤務時間帯）'!$C$7:$K$36,9,FALSE))</f>
        <v/>
      </c>
      <c r="AA90" s="1116" t="str">
        <f>IF(AA89="","",VLOOKUP(AA89,'標準様式１シフト記号表（勤務時間帯）'!$C$7:$K$36,9,FALSE))</f>
        <v/>
      </c>
      <c r="AB90" s="1116" t="str">
        <f>IF(AB89="","",VLOOKUP(AB89,'標準様式１シフト記号表（勤務時間帯）'!$C$7:$K$36,9,FALSE))</f>
        <v/>
      </c>
      <c r="AC90" s="1116" t="str">
        <f>IF(AC89="","",VLOOKUP(AC89,'標準様式１シフト記号表（勤務時間帯）'!$C$7:$K$36,9,FALSE))</f>
        <v/>
      </c>
      <c r="AD90" s="1116" t="str">
        <f>IF(AD89="","",VLOOKUP(AD89,'標準様式１シフト記号表（勤務時間帯）'!$C$7:$K$36,9,FALSE))</f>
        <v/>
      </c>
      <c r="AE90" s="1116" t="str">
        <f>IF(AE89="","",VLOOKUP(AE89,'標準様式１シフト記号表（勤務時間帯）'!$C$7:$K$36,9,FALSE))</f>
        <v/>
      </c>
      <c r="AF90" s="1127" t="str">
        <f>IF(AF89="","",VLOOKUP(AF89,'標準様式１シフト記号表（勤務時間帯）'!$C$7:$K$36,9,FALSE))</f>
        <v/>
      </c>
      <c r="AG90" s="1103" t="str">
        <f>IF(AG89="","",VLOOKUP(AG89,'標準様式１シフト記号表（勤務時間帯）'!$C$7:$K$36,9,FALSE))</f>
        <v/>
      </c>
      <c r="AH90" s="1116" t="str">
        <f>IF(AH89="","",VLOOKUP(AH89,'標準様式１シフト記号表（勤務時間帯）'!$C$7:$K$36,9,FALSE))</f>
        <v/>
      </c>
      <c r="AI90" s="1116" t="str">
        <f>IF(AI89="","",VLOOKUP(AI89,'標準様式１シフト記号表（勤務時間帯）'!$C$7:$K$36,9,FALSE))</f>
        <v/>
      </c>
      <c r="AJ90" s="1116" t="str">
        <f>IF(AJ89="","",VLOOKUP(AJ89,'標準様式１シフト記号表（勤務時間帯）'!$C$7:$K$36,9,FALSE))</f>
        <v/>
      </c>
      <c r="AK90" s="1116" t="str">
        <f>IF(AK89="","",VLOOKUP(AK89,'標準様式１シフト記号表（勤務時間帯）'!$C$7:$K$36,9,FALSE))</f>
        <v/>
      </c>
      <c r="AL90" s="1116" t="str">
        <f>IF(AL89="","",VLOOKUP(AL89,'標準様式１シフト記号表（勤務時間帯）'!$C$7:$K$36,9,FALSE))</f>
        <v/>
      </c>
      <c r="AM90" s="1127" t="str">
        <f>IF(AM89="","",VLOOKUP(AM89,'標準様式１シフト記号表（勤務時間帯）'!$C$7:$K$36,9,FALSE))</f>
        <v/>
      </c>
      <c r="AN90" s="1103" t="str">
        <f>IF(AN89="","",VLOOKUP(AN89,'標準様式１シフト記号表（勤務時間帯）'!$C$7:$K$36,9,FALSE))</f>
        <v/>
      </c>
      <c r="AO90" s="1116" t="str">
        <f>IF(AO89="","",VLOOKUP(AO89,'標準様式１シフト記号表（勤務時間帯）'!$C$7:$K$36,9,FALSE))</f>
        <v/>
      </c>
      <c r="AP90" s="1116" t="str">
        <f>IF(AP89="","",VLOOKUP(AP89,'標準様式１シフト記号表（勤務時間帯）'!$C$7:$K$36,9,FALSE))</f>
        <v/>
      </c>
      <c r="AQ90" s="1116" t="str">
        <f>IF(AQ89="","",VLOOKUP(AQ89,'標準様式１シフト記号表（勤務時間帯）'!$C$7:$K$36,9,FALSE))</f>
        <v/>
      </c>
      <c r="AR90" s="1116" t="str">
        <f>IF(AR89="","",VLOOKUP(AR89,'標準様式１シフト記号表（勤務時間帯）'!$C$7:$K$36,9,FALSE))</f>
        <v/>
      </c>
      <c r="AS90" s="1116" t="str">
        <f>IF(AS89="","",VLOOKUP(AS89,'標準様式１シフト記号表（勤務時間帯）'!$C$7:$K$36,9,FALSE))</f>
        <v/>
      </c>
      <c r="AT90" s="1127" t="str">
        <f>IF(AT89="","",VLOOKUP(AT89,'標準様式１シフト記号表（勤務時間帯）'!$C$7:$K$36,9,FALSE))</f>
        <v/>
      </c>
      <c r="AU90" s="1103" t="str">
        <f>IF(AU89="","",VLOOKUP(AU89,'標準様式１シフト記号表（勤務時間帯）'!$C$7:$K$36,9,FALSE))</f>
        <v/>
      </c>
      <c r="AV90" s="1116" t="str">
        <f>IF(AV89="","",VLOOKUP(AV89,'標準様式１シフト記号表（勤務時間帯）'!$C$7:$K$36,9,FALSE))</f>
        <v/>
      </c>
      <c r="AW90" s="1116" t="str">
        <f>IF(AW89="","",VLOOKUP(AW89,'標準様式１シフト記号表（勤務時間帯）'!$C$7:$K$36,9,FALSE))</f>
        <v/>
      </c>
      <c r="AX90" s="1162">
        <f>IF($BB$4="４週",SUM(S90:AT90),IF($BB$4="暦月",SUM(S90:AW90),""))</f>
        <v>0</v>
      </c>
      <c r="AY90" s="1175"/>
      <c r="AZ90" s="1186">
        <f>IF($BB$4="４週",AX90/4,IF($BB$4="暦月",'標準様式１（100名）'!AX90/('標準様式１（100名）'!$BB$9/7),""))</f>
        <v>0</v>
      </c>
      <c r="BA90" s="1195"/>
      <c r="BB90" s="1210"/>
      <c r="BC90" s="1049"/>
      <c r="BD90" s="1049"/>
      <c r="BE90" s="1049"/>
      <c r="BF90" s="1061"/>
    </row>
    <row r="91" spans="2:58" ht="20.25" customHeight="1">
      <c r="B91" s="939"/>
      <c r="C91" s="960"/>
      <c r="D91" s="980"/>
      <c r="E91" s="990"/>
      <c r="F91" s="1244">
        <f>C89</f>
        <v>0</v>
      </c>
      <c r="G91" s="1007"/>
      <c r="H91" s="1018"/>
      <c r="I91" s="1026"/>
      <c r="J91" s="1026"/>
      <c r="K91" s="1031"/>
      <c r="L91" s="1042"/>
      <c r="M91" s="1051"/>
      <c r="N91" s="1051"/>
      <c r="O91" s="1063"/>
      <c r="P91" s="1070" t="s">
        <v>316</v>
      </c>
      <c r="Q91" s="1079"/>
      <c r="R91" s="1087"/>
      <c r="S91" s="1104" t="str">
        <f>IF(S89="","",VLOOKUP(S89,'標準様式１シフト記号表（勤務時間帯）'!$C$7:$U$36,19,FALSE))</f>
        <v/>
      </c>
      <c r="T91" s="1117" t="str">
        <f>IF(T89="","",VLOOKUP(T89,'標準様式１シフト記号表（勤務時間帯）'!$C$7:$U$36,19,FALSE))</f>
        <v/>
      </c>
      <c r="U91" s="1117" t="str">
        <f>IF(U89="","",VLOOKUP(U89,'標準様式１シフト記号表（勤務時間帯）'!$C$7:$U$36,19,FALSE))</f>
        <v/>
      </c>
      <c r="V91" s="1117" t="str">
        <f>IF(V89="","",VLOOKUP(V89,'標準様式１シフト記号表（勤務時間帯）'!$C$7:$U$36,19,FALSE))</f>
        <v/>
      </c>
      <c r="W91" s="1117" t="str">
        <f>IF(W89="","",VLOOKUP(W89,'標準様式１シフト記号表（勤務時間帯）'!$C$7:$U$36,19,FALSE))</f>
        <v/>
      </c>
      <c r="X91" s="1117" t="str">
        <f>IF(X89="","",VLOOKUP(X89,'標準様式１シフト記号表（勤務時間帯）'!$C$7:$U$36,19,FALSE))</f>
        <v/>
      </c>
      <c r="Y91" s="1128" t="str">
        <f>IF(Y89="","",VLOOKUP(Y89,'標準様式１シフト記号表（勤務時間帯）'!$C$7:$U$36,19,FALSE))</f>
        <v/>
      </c>
      <c r="Z91" s="1104" t="str">
        <f>IF(Z89="","",VLOOKUP(Z89,'標準様式１シフト記号表（勤務時間帯）'!$C$7:$U$36,19,FALSE))</f>
        <v/>
      </c>
      <c r="AA91" s="1117" t="str">
        <f>IF(AA89="","",VLOOKUP(AA89,'標準様式１シフト記号表（勤務時間帯）'!$C$7:$U$36,19,FALSE))</f>
        <v/>
      </c>
      <c r="AB91" s="1117" t="str">
        <f>IF(AB89="","",VLOOKUP(AB89,'標準様式１シフト記号表（勤務時間帯）'!$C$7:$U$36,19,FALSE))</f>
        <v/>
      </c>
      <c r="AC91" s="1117" t="str">
        <f>IF(AC89="","",VLOOKUP(AC89,'標準様式１シフト記号表（勤務時間帯）'!$C$7:$U$36,19,FALSE))</f>
        <v/>
      </c>
      <c r="AD91" s="1117" t="str">
        <f>IF(AD89="","",VLOOKUP(AD89,'標準様式１シフト記号表（勤務時間帯）'!$C$7:$U$36,19,FALSE))</f>
        <v/>
      </c>
      <c r="AE91" s="1117" t="str">
        <f>IF(AE89="","",VLOOKUP(AE89,'標準様式１シフト記号表（勤務時間帯）'!$C$7:$U$36,19,FALSE))</f>
        <v/>
      </c>
      <c r="AF91" s="1128" t="str">
        <f>IF(AF89="","",VLOOKUP(AF89,'標準様式１シフト記号表（勤務時間帯）'!$C$7:$U$36,19,FALSE))</f>
        <v/>
      </c>
      <c r="AG91" s="1104" t="str">
        <f>IF(AG89="","",VLOOKUP(AG89,'標準様式１シフト記号表（勤務時間帯）'!$C$7:$U$36,19,FALSE))</f>
        <v/>
      </c>
      <c r="AH91" s="1117" t="str">
        <f>IF(AH89="","",VLOOKUP(AH89,'標準様式１シフト記号表（勤務時間帯）'!$C$7:$U$36,19,FALSE))</f>
        <v/>
      </c>
      <c r="AI91" s="1117" t="str">
        <f>IF(AI89="","",VLOOKUP(AI89,'標準様式１シフト記号表（勤務時間帯）'!$C$7:$U$36,19,FALSE))</f>
        <v/>
      </c>
      <c r="AJ91" s="1117" t="str">
        <f>IF(AJ89="","",VLOOKUP(AJ89,'標準様式１シフト記号表（勤務時間帯）'!$C$7:$U$36,19,FALSE))</f>
        <v/>
      </c>
      <c r="AK91" s="1117" t="str">
        <f>IF(AK89="","",VLOOKUP(AK89,'標準様式１シフト記号表（勤務時間帯）'!$C$7:$U$36,19,FALSE))</f>
        <v/>
      </c>
      <c r="AL91" s="1117" t="str">
        <f>IF(AL89="","",VLOOKUP(AL89,'標準様式１シフト記号表（勤務時間帯）'!$C$7:$U$36,19,FALSE))</f>
        <v/>
      </c>
      <c r="AM91" s="1128" t="str">
        <f>IF(AM89="","",VLOOKUP(AM89,'標準様式１シフト記号表（勤務時間帯）'!$C$7:$U$36,19,FALSE))</f>
        <v/>
      </c>
      <c r="AN91" s="1104" t="str">
        <f>IF(AN89="","",VLOOKUP(AN89,'標準様式１シフト記号表（勤務時間帯）'!$C$7:$U$36,19,FALSE))</f>
        <v/>
      </c>
      <c r="AO91" s="1117" t="str">
        <f>IF(AO89="","",VLOOKUP(AO89,'標準様式１シフト記号表（勤務時間帯）'!$C$7:$U$36,19,FALSE))</f>
        <v/>
      </c>
      <c r="AP91" s="1117" t="str">
        <f>IF(AP89="","",VLOOKUP(AP89,'標準様式１シフト記号表（勤務時間帯）'!$C$7:$U$36,19,FALSE))</f>
        <v/>
      </c>
      <c r="AQ91" s="1117" t="str">
        <f>IF(AQ89="","",VLOOKUP(AQ89,'標準様式１シフト記号表（勤務時間帯）'!$C$7:$U$36,19,FALSE))</f>
        <v/>
      </c>
      <c r="AR91" s="1117" t="str">
        <f>IF(AR89="","",VLOOKUP(AR89,'標準様式１シフト記号表（勤務時間帯）'!$C$7:$U$36,19,FALSE))</f>
        <v/>
      </c>
      <c r="AS91" s="1117" t="str">
        <f>IF(AS89="","",VLOOKUP(AS89,'標準様式１シフト記号表（勤務時間帯）'!$C$7:$U$36,19,FALSE))</f>
        <v/>
      </c>
      <c r="AT91" s="1128" t="str">
        <f>IF(AT89="","",VLOOKUP(AT89,'標準様式１シフト記号表（勤務時間帯）'!$C$7:$U$36,19,FALSE))</f>
        <v/>
      </c>
      <c r="AU91" s="1104" t="str">
        <f>IF(AU89="","",VLOOKUP(AU89,'標準様式１シフト記号表（勤務時間帯）'!$C$7:$U$36,19,FALSE))</f>
        <v/>
      </c>
      <c r="AV91" s="1117" t="str">
        <f>IF(AV89="","",VLOOKUP(AV89,'標準様式１シフト記号表（勤務時間帯）'!$C$7:$U$36,19,FALSE))</f>
        <v/>
      </c>
      <c r="AW91" s="1117" t="str">
        <f>IF(AW89="","",VLOOKUP(AW89,'標準様式１シフト記号表（勤務時間帯）'!$C$7:$U$36,19,FALSE))</f>
        <v/>
      </c>
      <c r="AX91" s="1163">
        <f>IF($BB$4="４週",SUM(S91:AT91),IF($BB$4="暦月",SUM(S91:AW91),""))</f>
        <v>0</v>
      </c>
      <c r="AY91" s="1176"/>
      <c r="AZ91" s="1187">
        <f>IF($BB$4="４週",AX91/4,IF($BB$4="暦月",'標準様式１（100名）'!AX91/('標準様式１（100名）'!$BB$9/7),""))</f>
        <v>0</v>
      </c>
      <c r="BA91" s="1196"/>
      <c r="BB91" s="1211"/>
      <c r="BC91" s="1051"/>
      <c r="BD91" s="1051"/>
      <c r="BE91" s="1051"/>
      <c r="BF91" s="1063"/>
    </row>
    <row r="92" spans="2:58" ht="20.25" customHeight="1">
      <c r="B92" s="939">
        <f>B89+1</f>
        <v>24</v>
      </c>
      <c r="C92" s="958"/>
      <c r="D92" s="978"/>
      <c r="E92" s="988"/>
      <c r="F92" s="995"/>
      <c r="G92" s="995"/>
      <c r="H92" s="1019"/>
      <c r="I92" s="1026"/>
      <c r="J92" s="1026"/>
      <c r="K92" s="1031"/>
      <c r="L92" s="1041"/>
      <c r="M92" s="1050"/>
      <c r="N92" s="1050"/>
      <c r="O92" s="1062"/>
      <c r="P92" s="1071" t="s">
        <v>589</v>
      </c>
      <c r="Q92" s="1080"/>
      <c r="R92" s="1088"/>
      <c r="S92" s="1252"/>
      <c r="T92" s="1254"/>
      <c r="U92" s="1254"/>
      <c r="V92" s="1254"/>
      <c r="W92" s="1254"/>
      <c r="X92" s="1254"/>
      <c r="Y92" s="1255"/>
      <c r="Z92" s="1252"/>
      <c r="AA92" s="1254"/>
      <c r="AB92" s="1254"/>
      <c r="AC92" s="1254"/>
      <c r="AD92" s="1254"/>
      <c r="AE92" s="1254"/>
      <c r="AF92" s="1255"/>
      <c r="AG92" s="1252"/>
      <c r="AH92" s="1254"/>
      <c r="AI92" s="1254"/>
      <c r="AJ92" s="1254"/>
      <c r="AK92" s="1254"/>
      <c r="AL92" s="1254"/>
      <c r="AM92" s="1255"/>
      <c r="AN92" s="1252"/>
      <c r="AO92" s="1254"/>
      <c r="AP92" s="1254"/>
      <c r="AQ92" s="1254"/>
      <c r="AR92" s="1254"/>
      <c r="AS92" s="1254"/>
      <c r="AT92" s="1255"/>
      <c r="AU92" s="1252"/>
      <c r="AV92" s="1254"/>
      <c r="AW92" s="1254"/>
      <c r="AX92" s="1257"/>
      <c r="AY92" s="1261"/>
      <c r="AZ92" s="1264"/>
      <c r="BA92" s="1267"/>
      <c r="BB92" s="1209"/>
      <c r="BC92" s="1050"/>
      <c r="BD92" s="1050"/>
      <c r="BE92" s="1050"/>
      <c r="BF92" s="1062"/>
    </row>
    <row r="93" spans="2:58" ht="20.25" customHeight="1">
      <c r="B93" s="939"/>
      <c r="C93" s="959"/>
      <c r="D93" s="979"/>
      <c r="E93" s="989"/>
      <c r="F93" s="993"/>
      <c r="G93" s="1006"/>
      <c r="H93" s="1018"/>
      <c r="I93" s="1026"/>
      <c r="J93" s="1026"/>
      <c r="K93" s="1031"/>
      <c r="L93" s="1040"/>
      <c r="M93" s="1049"/>
      <c r="N93" s="1049"/>
      <c r="O93" s="1061"/>
      <c r="P93" s="1069" t="s">
        <v>590</v>
      </c>
      <c r="Q93" s="1078"/>
      <c r="R93" s="1086"/>
      <c r="S93" s="1103" t="str">
        <f>IF(S92="","",VLOOKUP(S92,'標準様式１シフト記号表（勤務時間帯）'!$C$7:$K$36,9,FALSE))</f>
        <v/>
      </c>
      <c r="T93" s="1116" t="str">
        <f>IF(T92="","",VLOOKUP(T92,'標準様式１シフト記号表（勤務時間帯）'!$C$7:$K$36,9,FALSE))</f>
        <v/>
      </c>
      <c r="U93" s="1116" t="str">
        <f>IF(U92="","",VLOOKUP(U92,'標準様式１シフト記号表（勤務時間帯）'!$C$7:$K$36,9,FALSE))</f>
        <v/>
      </c>
      <c r="V93" s="1116" t="str">
        <f>IF(V92="","",VLOOKUP(V92,'標準様式１シフト記号表（勤務時間帯）'!$C$7:$K$36,9,FALSE))</f>
        <v/>
      </c>
      <c r="W93" s="1116" t="str">
        <f>IF(W92="","",VLOOKUP(W92,'標準様式１シフト記号表（勤務時間帯）'!$C$7:$K$36,9,FALSE))</f>
        <v/>
      </c>
      <c r="X93" s="1116" t="str">
        <f>IF(X92="","",VLOOKUP(X92,'標準様式１シフト記号表（勤務時間帯）'!$C$7:$K$36,9,FALSE))</f>
        <v/>
      </c>
      <c r="Y93" s="1127" t="str">
        <f>IF(Y92="","",VLOOKUP(Y92,'標準様式１シフト記号表（勤務時間帯）'!$C$7:$K$36,9,FALSE))</f>
        <v/>
      </c>
      <c r="Z93" s="1103" t="str">
        <f>IF(Z92="","",VLOOKUP(Z92,'標準様式１シフト記号表（勤務時間帯）'!$C$7:$K$36,9,FALSE))</f>
        <v/>
      </c>
      <c r="AA93" s="1116" t="str">
        <f>IF(AA92="","",VLOOKUP(AA92,'標準様式１シフト記号表（勤務時間帯）'!$C$7:$K$36,9,FALSE))</f>
        <v/>
      </c>
      <c r="AB93" s="1116" t="str">
        <f>IF(AB92="","",VLOOKUP(AB92,'標準様式１シフト記号表（勤務時間帯）'!$C$7:$K$36,9,FALSE))</f>
        <v/>
      </c>
      <c r="AC93" s="1116" t="str">
        <f>IF(AC92="","",VLOOKUP(AC92,'標準様式１シフト記号表（勤務時間帯）'!$C$7:$K$36,9,FALSE))</f>
        <v/>
      </c>
      <c r="AD93" s="1116" t="str">
        <f>IF(AD92="","",VLOOKUP(AD92,'標準様式１シフト記号表（勤務時間帯）'!$C$7:$K$36,9,FALSE))</f>
        <v/>
      </c>
      <c r="AE93" s="1116" t="str">
        <f>IF(AE92="","",VLOOKUP(AE92,'標準様式１シフト記号表（勤務時間帯）'!$C$7:$K$36,9,FALSE))</f>
        <v/>
      </c>
      <c r="AF93" s="1127" t="str">
        <f>IF(AF92="","",VLOOKUP(AF92,'標準様式１シフト記号表（勤務時間帯）'!$C$7:$K$36,9,FALSE))</f>
        <v/>
      </c>
      <c r="AG93" s="1103" t="str">
        <f>IF(AG92="","",VLOOKUP(AG92,'標準様式１シフト記号表（勤務時間帯）'!$C$7:$K$36,9,FALSE))</f>
        <v/>
      </c>
      <c r="AH93" s="1116" t="str">
        <f>IF(AH92="","",VLOOKUP(AH92,'標準様式１シフト記号表（勤務時間帯）'!$C$7:$K$36,9,FALSE))</f>
        <v/>
      </c>
      <c r="AI93" s="1116" t="str">
        <f>IF(AI92="","",VLOOKUP(AI92,'標準様式１シフト記号表（勤務時間帯）'!$C$7:$K$36,9,FALSE))</f>
        <v/>
      </c>
      <c r="AJ93" s="1116" t="str">
        <f>IF(AJ92="","",VLOOKUP(AJ92,'標準様式１シフト記号表（勤務時間帯）'!$C$7:$K$36,9,FALSE))</f>
        <v/>
      </c>
      <c r="AK93" s="1116" t="str">
        <f>IF(AK92="","",VLOOKUP(AK92,'標準様式１シフト記号表（勤務時間帯）'!$C$7:$K$36,9,FALSE))</f>
        <v/>
      </c>
      <c r="AL93" s="1116" t="str">
        <f>IF(AL92="","",VLOOKUP(AL92,'標準様式１シフト記号表（勤務時間帯）'!$C$7:$K$36,9,FALSE))</f>
        <v/>
      </c>
      <c r="AM93" s="1127" t="str">
        <f>IF(AM92="","",VLOOKUP(AM92,'標準様式１シフト記号表（勤務時間帯）'!$C$7:$K$36,9,FALSE))</f>
        <v/>
      </c>
      <c r="AN93" s="1103" t="str">
        <f>IF(AN92="","",VLOOKUP(AN92,'標準様式１シフト記号表（勤務時間帯）'!$C$7:$K$36,9,FALSE))</f>
        <v/>
      </c>
      <c r="AO93" s="1116" t="str">
        <f>IF(AO92="","",VLOOKUP(AO92,'標準様式１シフト記号表（勤務時間帯）'!$C$7:$K$36,9,FALSE))</f>
        <v/>
      </c>
      <c r="AP93" s="1116" t="str">
        <f>IF(AP92="","",VLOOKUP(AP92,'標準様式１シフト記号表（勤務時間帯）'!$C$7:$K$36,9,FALSE))</f>
        <v/>
      </c>
      <c r="AQ93" s="1116" t="str">
        <f>IF(AQ92="","",VLOOKUP(AQ92,'標準様式１シフト記号表（勤務時間帯）'!$C$7:$K$36,9,FALSE))</f>
        <v/>
      </c>
      <c r="AR93" s="1116" t="str">
        <f>IF(AR92="","",VLOOKUP(AR92,'標準様式１シフト記号表（勤務時間帯）'!$C$7:$K$36,9,FALSE))</f>
        <v/>
      </c>
      <c r="AS93" s="1116" t="str">
        <f>IF(AS92="","",VLOOKUP(AS92,'標準様式１シフト記号表（勤務時間帯）'!$C$7:$K$36,9,FALSE))</f>
        <v/>
      </c>
      <c r="AT93" s="1127" t="str">
        <f>IF(AT92="","",VLOOKUP(AT92,'標準様式１シフト記号表（勤務時間帯）'!$C$7:$K$36,9,FALSE))</f>
        <v/>
      </c>
      <c r="AU93" s="1103" t="str">
        <f>IF(AU92="","",VLOOKUP(AU92,'標準様式１シフト記号表（勤務時間帯）'!$C$7:$K$36,9,FALSE))</f>
        <v/>
      </c>
      <c r="AV93" s="1116" t="str">
        <f>IF(AV92="","",VLOOKUP(AV92,'標準様式１シフト記号表（勤務時間帯）'!$C$7:$K$36,9,FALSE))</f>
        <v/>
      </c>
      <c r="AW93" s="1116" t="str">
        <f>IF(AW92="","",VLOOKUP(AW92,'標準様式１シフト記号表（勤務時間帯）'!$C$7:$K$36,9,FALSE))</f>
        <v/>
      </c>
      <c r="AX93" s="1162">
        <f>IF($BB$4="４週",SUM(S93:AT93),IF($BB$4="暦月",SUM(S93:AW93),""))</f>
        <v>0</v>
      </c>
      <c r="AY93" s="1175"/>
      <c r="AZ93" s="1186">
        <f>IF($BB$4="４週",AX93/4,IF($BB$4="暦月",'標準様式１（100名）'!AX93/('標準様式１（100名）'!$BB$9/7),""))</f>
        <v>0</v>
      </c>
      <c r="BA93" s="1195"/>
      <c r="BB93" s="1210"/>
      <c r="BC93" s="1049"/>
      <c r="BD93" s="1049"/>
      <c r="BE93" s="1049"/>
      <c r="BF93" s="1061"/>
    </row>
    <row r="94" spans="2:58" ht="20.25" customHeight="1">
      <c r="B94" s="939"/>
      <c r="C94" s="960"/>
      <c r="D94" s="980"/>
      <c r="E94" s="990"/>
      <c r="F94" s="1244">
        <f>C92</f>
        <v>0</v>
      </c>
      <c r="G94" s="1007"/>
      <c r="H94" s="1018"/>
      <c r="I94" s="1026"/>
      <c r="J94" s="1026"/>
      <c r="K94" s="1031"/>
      <c r="L94" s="1042"/>
      <c r="M94" s="1051"/>
      <c r="N94" s="1051"/>
      <c r="O94" s="1063"/>
      <c r="P94" s="1070" t="s">
        <v>316</v>
      </c>
      <c r="Q94" s="1079"/>
      <c r="R94" s="1087"/>
      <c r="S94" s="1104" t="str">
        <f>IF(S92="","",VLOOKUP(S92,'標準様式１シフト記号表（勤務時間帯）'!$C$7:$U$36,19,FALSE))</f>
        <v/>
      </c>
      <c r="T94" s="1117" t="str">
        <f>IF(T92="","",VLOOKUP(T92,'標準様式１シフト記号表（勤務時間帯）'!$C$7:$U$36,19,FALSE))</f>
        <v/>
      </c>
      <c r="U94" s="1117" t="str">
        <f>IF(U92="","",VLOOKUP(U92,'標準様式１シフト記号表（勤務時間帯）'!$C$7:$U$36,19,FALSE))</f>
        <v/>
      </c>
      <c r="V94" s="1117" t="str">
        <f>IF(V92="","",VLOOKUP(V92,'標準様式１シフト記号表（勤務時間帯）'!$C$7:$U$36,19,FALSE))</f>
        <v/>
      </c>
      <c r="W94" s="1117" t="str">
        <f>IF(W92="","",VLOOKUP(W92,'標準様式１シフト記号表（勤務時間帯）'!$C$7:$U$36,19,FALSE))</f>
        <v/>
      </c>
      <c r="X94" s="1117" t="str">
        <f>IF(X92="","",VLOOKUP(X92,'標準様式１シフト記号表（勤務時間帯）'!$C$7:$U$36,19,FALSE))</f>
        <v/>
      </c>
      <c r="Y94" s="1128" t="str">
        <f>IF(Y92="","",VLOOKUP(Y92,'標準様式１シフト記号表（勤務時間帯）'!$C$7:$U$36,19,FALSE))</f>
        <v/>
      </c>
      <c r="Z94" s="1104" t="str">
        <f>IF(Z92="","",VLOOKUP(Z92,'標準様式１シフト記号表（勤務時間帯）'!$C$7:$U$36,19,FALSE))</f>
        <v/>
      </c>
      <c r="AA94" s="1117" t="str">
        <f>IF(AA92="","",VLOOKUP(AA92,'標準様式１シフト記号表（勤務時間帯）'!$C$7:$U$36,19,FALSE))</f>
        <v/>
      </c>
      <c r="AB94" s="1117" t="str">
        <f>IF(AB92="","",VLOOKUP(AB92,'標準様式１シフト記号表（勤務時間帯）'!$C$7:$U$36,19,FALSE))</f>
        <v/>
      </c>
      <c r="AC94" s="1117" t="str">
        <f>IF(AC92="","",VLOOKUP(AC92,'標準様式１シフト記号表（勤務時間帯）'!$C$7:$U$36,19,FALSE))</f>
        <v/>
      </c>
      <c r="AD94" s="1117" t="str">
        <f>IF(AD92="","",VLOOKUP(AD92,'標準様式１シフト記号表（勤務時間帯）'!$C$7:$U$36,19,FALSE))</f>
        <v/>
      </c>
      <c r="AE94" s="1117" t="str">
        <f>IF(AE92="","",VLOOKUP(AE92,'標準様式１シフト記号表（勤務時間帯）'!$C$7:$U$36,19,FALSE))</f>
        <v/>
      </c>
      <c r="AF94" s="1128" t="str">
        <f>IF(AF92="","",VLOOKUP(AF92,'標準様式１シフト記号表（勤務時間帯）'!$C$7:$U$36,19,FALSE))</f>
        <v/>
      </c>
      <c r="AG94" s="1104" t="str">
        <f>IF(AG92="","",VLOOKUP(AG92,'標準様式１シフト記号表（勤務時間帯）'!$C$7:$U$36,19,FALSE))</f>
        <v/>
      </c>
      <c r="AH94" s="1117" t="str">
        <f>IF(AH92="","",VLOOKUP(AH92,'標準様式１シフト記号表（勤務時間帯）'!$C$7:$U$36,19,FALSE))</f>
        <v/>
      </c>
      <c r="AI94" s="1117" t="str">
        <f>IF(AI92="","",VLOOKUP(AI92,'標準様式１シフト記号表（勤務時間帯）'!$C$7:$U$36,19,FALSE))</f>
        <v/>
      </c>
      <c r="AJ94" s="1117" t="str">
        <f>IF(AJ92="","",VLOOKUP(AJ92,'標準様式１シフト記号表（勤務時間帯）'!$C$7:$U$36,19,FALSE))</f>
        <v/>
      </c>
      <c r="AK94" s="1117" t="str">
        <f>IF(AK92="","",VLOOKUP(AK92,'標準様式１シフト記号表（勤務時間帯）'!$C$7:$U$36,19,FALSE))</f>
        <v/>
      </c>
      <c r="AL94" s="1117" t="str">
        <f>IF(AL92="","",VLOOKUP(AL92,'標準様式１シフト記号表（勤務時間帯）'!$C$7:$U$36,19,FALSE))</f>
        <v/>
      </c>
      <c r="AM94" s="1128" t="str">
        <f>IF(AM92="","",VLOOKUP(AM92,'標準様式１シフト記号表（勤務時間帯）'!$C$7:$U$36,19,FALSE))</f>
        <v/>
      </c>
      <c r="AN94" s="1104" t="str">
        <f>IF(AN92="","",VLOOKUP(AN92,'標準様式１シフト記号表（勤務時間帯）'!$C$7:$U$36,19,FALSE))</f>
        <v/>
      </c>
      <c r="AO94" s="1117" t="str">
        <f>IF(AO92="","",VLOOKUP(AO92,'標準様式１シフト記号表（勤務時間帯）'!$C$7:$U$36,19,FALSE))</f>
        <v/>
      </c>
      <c r="AP94" s="1117" t="str">
        <f>IF(AP92="","",VLOOKUP(AP92,'標準様式１シフト記号表（勤務時間帯）'!$C$7:$U$36,19,FALSE))</f>
        <v/>
      </c>
      <c r="AQ94" s="1117" t="str">
        <f>IF(AQ92="","",VLOOKUP(AQ92,'標準様式１シフト記号表（勤務時間帯）'!$C$7:$U$36,19,FALSE))</f>
        <v/>
      </c>
      <c r="AR94" s="1117" t="str">
        <f>IF(AR92="","",VLOOKUP(AR92,'標準様式１シフト記号表（勤務時間帯）'!$C$7:$U$36,19,FALSE))</f>
        <v/>
      </c>
      <c r="AS94" s="1117" t="str">
        <f>IF(AS92="","",VLOOKUP(AS92,'標準様式１シフト記号表（勤務時間帯）'!$C$7:$U$36,19,FALSE))</f>
        <v/>
      </c>
      <c r="AT94" s="1128" t="str">
        <f>IF(AT92="","",VLOOKUP(AT92,'標準様式１シフト記号表（勤務時間帯）'!$C$7:$U$36,19,FALSE))</f>
        <v/>
      </c>
      <c r="AU94" s="1104" t="str">
        <f>IF(AU92="","",VLOOKUP(AU92,'標準様式１シフト記号表（勤務時間帯）'!$C$7:$U$36,19,FALSE))</f>
        <v/>
      </c>
      <c r="AV94" s="1117" t="str">
        <f>IF(AV92="","",VLOOKUP(AV92,'標準様式１シフト記号表（勤務時間帯）'!$C$7:$U$36,19,FALSE))</f>
        <v/>
      </c>
      <c r="AW94" s="1117" t="str">
        <f>IF(AW92="","",VLOOKUP(AW92,'標準様式１シフト記号表（勤務時間帯）'!$C$7:$U$36,19,FALSE))</f>
        <v/>
      </c>
      <c r="AX94" s="1163">
        <f>IF($BB$4="４週",SUM(S94:AT94),IF($BB$4="暦月",SUM(S94:AW94),""))</f>
        <v>0</v>
      </c>
      <c r="AY94" s="1176"/>
      <c r="AZ94" s="1187">
        <f>IF($BB$4="４週",AX94/4,IF($BB$4="暦月",'標準様式１（100名）'!AX94/('標準様式１（100名）'!$BB$9/7),""))</f>
        <v>0</v>
      </c>
      <c r="BA94" s="1196"/>
      <c r="BB94" s="1211"/>
      <c r="BC94" s="1051"/>
      <c r="BD94" s="1051"/>
      <c r="BE94" s="1051"/>
      <c r="BF94" s="1063"/>
    </row>
    <row r="95" spans="2:58" ht="20.25" customHeight="1">
      <c r="B95" s="939">
        <f>B92+1</f>
        <v>25</v>
      </c>
      <c r="C95" s="958"/>
      <c r="D95" s="978"/>
      <c r="E95" s="988"/>
      <c r="F95" s="995"/>
      <c r="G95" s="995"/>
      <c r="H95" s="1019"/>
      <c r="I95" s="1026"/>
      <c r="J95" s="1026"/>
      <c r="K95" s="1031"/>
      <c r="L95" s="1041"/>
      <c r="M95" s="1050"/>
      <c r="N95" s="1050"/>
      <c r="O95" s="1062"/>
      <c r="P95" s="1071" t="s">
        <v>589</v>
      </c>
      <c r="Q95" s="1080"/>
      <c r="R95" s="1088"/>
      <c r="S95" s="1252"/>
      <c r="T95" s="1254"/>
      <c r="U95" s="1254"/>
      <c r="V95" s="1254"/>
      <c r="W95" s="1254"/>
      <c r="X95" s="1254"/>
      <c r="Y95" s="1255"/>
      <c r="Z95" s="1252"/>
      <c r="AA95" s="1254"/>
      <c r="AB95" s="1254"/>
      <c r="AC95" s="1254"/>
      <c r="AD95" s="1254"/>
      <c r="AE95" s="1254"/>
      <c r="AF95" s="1255"/>
      <c r="AG95" s="1252"/>
      <c r="AH95" s="1254"/>
      <c r="AI95" s="1254"/>
      <c r="AJ95" s="1254"/>
      <c r="AK95" s="1254"/>
      <c r="AL95" s="1254"/>
      <c r="AM95" s="1255"/>
      <c r="AN95" s="1252"/>
      <c r="AO95" s="1254"/>
      <c r="AP95" s="1254"/>
      <c r="AQ95" s="1254"/>
      <c r="AR95" s="1254"/>
      <c r="AS95" s="1254"/>
      <c r="AT95" s="1255"/>
      <c r="AU95" s="1252"/>
      <c r="AV95" s="1254"/>
      <c r="AW95" s="1254"/>
      <c r="AX95" s="1257"/>
      <c r="AY95" s="1261"/>
      <c r="AZ95" s="1264"/>
      <c r="BA95" s="1267"/>
      <c r="BB95" s="1209"/>
      <c r="BC95" s="1050"/>
      <c r="BD95" s="1050"/>
      <c r="BE95" s="1050"/>
      <c r="BF95" s="1062"/>
    </row>
    <row r="96" spans="2:58" ht="20.25" customHeight="1">
      <c r="B96" s="939"/>
      <c r="C96" s="959"/>
      <c r="D96" s="979"/>
      <c r="E96" s="989"/>
      <c r="F96" s="993"/>
      <c r="G96" s="1006"/>
      <c r="H96" s="1018"/>
      <c r="I96" s="1026"/>
      <c r="J96" s="1026"/>
      <c r="K96" s="1031"/>
      <c r="L96" s="1040"/>
      <c r="M96" s="1049"/>
      <c r="N96" s="1049"/>
      <c r="O96" s="1061"/>
      <c r="P96" s="1069" t="s">
        <v>590</v>
      </c>
      <c r="Q96" s="1078"/>
      <c r="R96" s="1086"/>
      <c r="S96" s="1103" t="str">
        <f>IF(S95="","",VLOOKUP(S95,'標準様式１シフト記号表（勤務時間帯）'!$C$7:$K$36,9,FALSE))</f>
        <v/>
      </c>
      <c r="T96" s="1116" t="str">
        <f>IF(T95="","",VLOOKUP(T95,'標準様式１シフト記号表（勤務時間帯）'!$C$7:$K$36,9,FALSE))</f>
        <v/>
      </c>
      <c r="U96" s="1116" t="str">
        <f>IF(U95="","",VLOOKUP(U95,'標準様式１シフト記号表（勤務時間帯）'!$C$7:$K$36,9,FALSE))</f>
        <v/>
      </c>
      <c r="V96" s="1116" t="str">
        <f>IF(V95="","",VLOOKUP(V95,'標準様式１シフト記号表（勤務時間帯）'!$C$7:$K$36,9,FALSE))</f>
        <v/>
      </c>
      <c r="W96" s="1116" t="str">
        <f>IF(W95="","",VLOOKUP(W95,'標準様式１シフト記号表（勤務時間帯）'!$C$7:$K$36,9,FALSE))</f>
        <v/>
      </c>
      <c r="X96" s="1116" t="str">
        <f>IF(X95="","",VLOOKUP(X95,'標準様式１シフト記号表（勤務時間帯）'!$C$7:$K$36,9,FALSE))</f>
        <v/>
      </c>
      <c r="Y96" s="1127" t="str">
        <f>IF(Y95="","",VLOOKUP(Y95,'標準様式１シフト記号表（勤務時間帯）'!$C$7:$K$36,9,FALSE))</f>
        <v/>
      </c>
      <c r="Z96" s="1103" t="str">
        <f>IF(Z95="","",VLOOKUP(Z95,'標準様式１シフト記号表（勤務時間帯）'!$C$7:$K$36,9,FALSE))</f>
        <v/>
      </c>
      <c r="AA96" s="1116" t="str">
        <f>IF(AA95="","",VLOOKUP(AA95,'標準様式１シフト記号表（勤務時間帯）'!$C$7:$K$36,9,FALSE))</f>
        <v/>
      </c>
      <c r="AB96" s="1116" t="str">
        <f>IF(AB95="","",VLOOKUP(AB95,'標準様式１シフト記号表（勤務時間帯）'!$C$7:$K$36,9,FALSE))</f>
        <v/>
      </c>
      <c r="AC96" s="1116" t="str">
        <f>IF(AC95="","",VLOOKUP(AC95,'標準様式１シフト記号表（勤務時間帯）'!$C$7:$K$36,9,FALSE))</f>
        <v/>
      </c>
      <c r="AD96" s="1116" t="str">
        <f>IF(AD95="","",VLOOKUP(AD95,'標準様式１シフト記号表（勤務時間帯）'!$C$7:$K$36,9,FALSE))</f>
        <v/>
      </c>
      <c r="AE96" s="1116" t="str">
        <f>IF(AE95="","",VLOOKUP(AE95,'標準様式１シフト記号表（勤務時間帯）'!$C$7:$K$36,9,FALSE))</f>
        <v/>
      </c>
      <c r="AF96" s="1127" t="str">
        <f>IF(AF95="","",VLOOKUP(AF95,'標準様式１シフト記号表（勤務時間帯）'!$C$7:$K$36,9,FALSE))</f>
        <v/>
      </c>
      <c r="AG96" s="1103" t="str">
        <f>IF(AG95="","",VLOOKUP(AG95,'標準様式１シフト記号表（勤務時間帯）'!$C$7:$K$36,9,FALSE))</f>
        <v/>
      </c>
      <c r="AH96" s="1116" t="str">
        <f>IF(AH95="","",VLOOKUP(AH95,'標準様式１シフト記号表（勤務時間帯）'!$C$7:$K$36,9,FALSE))</f>
        <v/>
      </c>
      <c r="AI96" s="1116" t="str">
        <f>IF(AI95="","",VLOOKUP(AI95,'標準様式１シフト記号表（勤務時間帯）'!$C$7:$K$36,9,FALSE))</f>
        <v/>
      </c>
      <c r="AJ96" s="1116" t="str">
        <f>IF(AJ95="","",VLOOKUP(AJ95,'標準様式１シフト記号表（勤務時間帯）'!$C$7:$K$36,9,FALSE))</f>
        <v/>
      </c>
      <c r="AK96" s="1116" t="str">
        <f>IF(AK95="","",VLOOKUP(AK95,'標準様式１シフト記号表（勤務時間帯）'!$C$7:$K$36,9,FALSE))</f>
        <v/>
      </c>
      <c r="AL96" s="1116" t="str">
        <f>IF(AL95="","",VLOOKUP(AL95,'標準様式１シフト記号表（勤務時間帯）'!$C$7:$K$36,9,FALSE))</f>
        <v/>
      </c>
      <c r="AM96" s="1127" t="str">
        <f>IF(AM95="","",VLOOKUP(AM95,'標準様式１シフト記号表（勤務時間帯）'!$C$7:$K$36,9,FALSE))</f>
        <v/>
      </c>
      <c r="AN96" s="1103" t="str">
        <f>IF(AN95="","",VLOOKUP(AN95,'標準様式１シフト記号表（勤務時間帯）'!$C$7:$K$36,9,FALSE))</f>
        <v/>
      </c>
      <c r="AO96" s="1116" t="str">
        <f>IF(AO95="","",VLOOKUP(AO95,'標準様式１シフト記号表（勤務時間帯）'!$C$7:$K$36,9,FALSE))</f>
        <v/>
      </c>
      <c r="AP96" s="1116" t="str">
        <f>IF(AP95="","",VLOOKUP(AP95,'標準様式１シフト記号表（勤務時間帯）'!$C$7:$K$36,9,FALSE))</f>
        <v/>
      </c>
      <c r="AQ96" s="1116" t="str">
        <f>IF(AQ95="","",VLOOKUP(AQ95,'標準様式１シフト記号表（勤務時間帯）'!$C$7:$K$36,9,FALSE))</f>
        <v/>
      </c>
      <c r="AR96" s="1116" t="str">
        <f>IF(AR95="","",VLOOKUP(AR95,'標準様式１シフト記号表（勤務時間帯）'!$C$7:$K$36,9,FALSE))</f>
        <v/>
      </c>
      <c r="AS96" s="1116" t="str">
        <f>IF(AS95="","",VLOOKUP(AS95,'標準様式１シフト記号表（勤務時間帯）'!$C$7:$K$36,9,FALSE))</f>
        <v/>
      </c>
      <c r="AT96" s="1127" t="str">
        <f>IF(AT95="","",VLOOKUP(AT95,'標準様式１シフト記号表（勤務時間帯）'!$C$7:$K$36,9,FALSE))</f>
        <v/>
      </c>
      <c r="AU96" s="1103" t="str">
        <f>IF(AU95="","",VLOOKUP(AU95,'標準様式１シフト記号表（勤務時間帯）'!$C$7:$K$36,9,FALSE))</f>
        <v/>
      </c>
      <c r="AV96" s="1116" t="str">
        <f>IF(AV95="","",VLOOKUP(AV95,'標準様式１シフト記号表（勤務時間帯）'!$C$7:$K$36,9,FALSE))</f>
        <v/>
      </c>
      <c r="AW96" s="1116" t="str">
        <f>IF(AW95="","",VLOOKUP(AW95,'標準様式１シフト記号表（勤務時間帯）'!$C$7:$K$36,9,FALSE))</f>
        <v/>
      </c>
      <c r="AX96" s="1162">
        <f>IF($BB$4="４週",SUM(S96:AT96),IF($BB$4="暦月",SUM(S96:AW96),""))</f>
        <v>0</v>
      </c>
      <c r="AY96" s="1175"/>
      <c r="AZ96" s="1186">
        <f>IF($BB$4="４週",AX96/4,IF($BB$4="暦月",'標準様式１（100名）'!AX96/('標準様式１（100名）'!$BB$9/7),""))</f>
        <v>0</v>
      </c>
      <c r="BA96" s="1195"/>
      <c r="BB96" s="1210"/>
      <c r="BC96" s="1049"/>
      <c r="BD96" s="1049"/>
      <c r="BE96" s="1049"/>
      <c r="BF96" s="1061"/>
    </row>
    <row r="97" spans="2:58" ht="20.25" customHeight="1">
      <c r="B97" s="939"/>
      <c r="C97" s="960"/>
      <c r="D97" s="980"/>
      <c r="E97" s="990"/>
      <c r="F97" s="1244">
        <f>C95</f>
        <v>0</v>
      </c>
      <c r="G97" s="1007"/>
      <c r="H97" s="1018"/>
      <c r="I97" s="1026"/>
      <c r="J97" s="1026"/>
      <c r="K97" s="1031"/>
      <c r="L97" s="1042"/>
      <c r="M97" s="1051"/>
      <c r="N97" s="1051"/>
      <c r="O97" s="1063"/>
      <c r="P97" s="1070" t="s">
        <v>316</v>
      </c>
      <c r="Q97" s="1079"/>
      <c r="R97" s="1087"/>
      <c r="S97" s="1104" t="str">
        <f>IF(S95="","",VLOOKUP(S95,'標準様式１シフト記号表（勤務時間帯）'!$C$7:$U$36,19,FALSE))</f>
        <v/>
      </c>
      <c r="T97" s="1117" t="str">
        <f>IF(T95="","",VLOOKUP(T95,'標準様式１シフト記号表（勤務時間帯）'!$C$7:$U$36,19,FALSE))</f>
        <v/>
      </c>
      <c r="U97" s="1117" t="str">
        <f>IF(U95="","",VLOOKUP(U95,'標準様式１シフト記号表（勤務時間帯）'!$C$7:$U$36,19,FALSE))</f>
        <v/>
      </c>
      <c r="V97" s="1117" t="str">
        <f>IF(V95="","",VLOOKUP(V95,'標準様式１シフト記号表（勤務時間帯）'!$C$7:$U$36,19,FALSE))</f>
        <v/>
      </c>
      <c r="W97" s="1117" t="str">
        <f>IF(W95="","",VLOOKUP(W95,'標準様式１シフト記号表（勤務時間帯）'!$C$7:$U$36,19,FALSE))</f>
        <v/>
      </c>
      <c r="X97" s="1117" t="str">
        <f>IF(X95="","",VLOOKUP(X95,'標準様式１シフト記号表（勤務時間帯）'!$C$7:$U$36,19,FALSE))</f>
        <v/>
      </c>
      <c r="Y97" s="1128" t="str">
        <f>IF(Y95="","",VLOOKUP(Y95,'標準様式１シフト記号表（勤務時間帯）'!$C$7:$U$36,19,FALSE))</f>
        <v/>
      </c>
      <c r="Z97" s="1104" t="str">
        <f>IF(Z95="","",VLOOKUP(Z95,'標準様式１シフト記号表（勤務時間帯）'!$C$7:$U$36,19,FALSE))</f>
        <v/>
      </c>
      <c r="AA97" s="1117" t="str">
        <f>IF(AA95="","",VLOOKUP(AA95,'標準様式１シフト記号表（勤務時間帯）'!$C$7:$U$36,19,FALSE))</f>
        <v/>
      </c>
      <c r="AB97" s="1117" t="str">
        <f>IF(AB95="","",VLOOKUP(AB95,'標準様式１シフト記号表（勤務時間帯）'!$C$7:$U$36,19,FALSE))</f>
        <v/>
      </c>
      <c r="AC97" s="1117" t="str">
        <f>IF(AC95="","",VLOOKUP(AC95,'標準様式１シフト記号表（勤務時間帯）'!$C$7:$U$36,19,FALSE))</f>
        <v/>
      </c>
      <c r="AD97" s="1117" t="str">
        <f>IF(AD95="","",VLOOKUP(AD95,'標準様式１シフト記号表（勤務時間帯）'!$C$7:$U$36,19,FALSE))</f>
        <v/>
      </c>
      <c r="AE97" s="1117" t="str">
        <f>IF(AE95="","",VLOOKUP(AE95,'標準様式１シフト記号表（勤務時間帯）'!$C$7:$U$36,19,FALSE))</f>
        <v/>
      </c>
      <c r="AF97" s="1128" t="str">
        <f>IF(AF95="","",VLOOKUP(AF95,'標準様式１シフト記号表（勤務時間帯）'!$C$7:$U$36,19,FALSE))</f>
        <v/>
      </c>
      <c r="AG97" s="1104" t="str">
        <f>IF(AG95="","",VLOOKUP(AG95,'標準様式１シフト記号表（勤務時間帯）'!$C$7:$U$36,19,FALSE))</f>
        <v/>
      </c>
      <c r="AH97" s="1117" t="str">
        <f>IF(AH95="","",VLOOKUP(AH95,'標準様式１シフト記号表（勤務時間帯）'!$C$7:$U$36,19,FALSE))</f>
        <v/>
      </c>
      <c r="AI97" s="1117" t="str">
        <f>IF(AI95="","",VLOOKUP(AI95,'標準様式１シフト記号表（勤務時間帯）'!$C$7:$U$36,19,FALSE))</f>
        <v/>
      </c>
      <c r="AJ97" s="1117" t="str">
        <f>IF(AJ95="","",VLOOKUP(AJ95,'標準様式１シフト記号表（勤務時間帯）'!$C$7:$U$36,19,FALSE))</f>
        <v/>
      </c>
      <c r="AK97" s="1117" t="str">
        <f>IF(AK95="","",VLOOKUP(AK95,'標準様式１シフト記号表（勤務時間帯）'!$C$7:$U$36,19,FALSE))</f>
        <v/>
      </c>
      <c r="AL97" s="1117" t="str">
        <f>IF(AL95="","",VLOOKUP(AL95,'標準様式１シフト記号表（勤務時間帯）'!$C$7:$U$36,19,FALSE))</f>
        <v/>
      </c>
      <c r="AM97" s="1128" t="str">
        <f>IF(AM95="","",VLOOKUP(AM95,'標準様式１シフト記号表（勤務時間帯）'!$C$7:$U$36,19,FALSE))</f>
        <v/>
      </c>
      <c r="AN97" s="1104" t="str">
        <f>IF(AN95="","",VLOOKUP(AN95,'標準様式１シフト記号表（勤務時間帯）'!$C$7:$U$36,19,FALSE))</f>
        <v/>
      </c>
      <c r="AO97" s="1117" t="str">
        <f>IF(AO95="","",VLOOKUP(AO95,'標準様式１シフト記号表（勤務時間帯）'!$C$7:$U$36,19,FALSE))</f>
        <v/>
      </c>
      <c r="AP97" s="1117" t="str">
        <f>IF(AP95="","",VLOOKUP(AP95,'標準様式１シフト記号表（勤務時間帯）'!$C$7:$U$36,19,FALSE))</f>
        <v/>
      </c>
      <c r="AQ97" s="1117" t="str">
        <f>IF(AQ95="","",VLOOKUP(AQ95,'標準様式１シフト記号表（勤務時間帯）'!$C$7:$U$36,19,FALSE))</f>
        <v/>
      </c>
      <c r="AR97" s="1117" t="str">
        <f>IF(AR95="","",VLOOKUP(AR95,'標準様式１シフト記号表（勤務時間帯）'!$C$7:$U$36,19,FALSE))</f>
        <v/>
      </c>
      <c r="AS97" s="1117" t="str">
        <f>IF(AS95="","",VLOOKUP(AS95,'標準様式１シフト記号表（勤務時間帯）'!$C$7:$U$36,19,FALSE))</f>
        <v/>
      </c>
      <c r="AT97" s="1128" t="str">
        <f>IF(AT95="","",VLOOKUP(AT95,'標準様式１シフト記号表（勤務時間帯）'!$C$7:$U$36,19,FALSE))</f>
        <v/>
      </c>
      <c r="AU97" s="1104" t="str">
        <f>IF(AU95="","",VLOOKUP(AU95,'標準様式１シフト記号表（勤務時間帯）'!$C$7:$U$36,19,FALSE))</f>
        <v/>
      </c>
      <c r="AV97" s="1117" t="str">
        <f>IF(AV95="","",VLOOKUP(AV95,'標準様式１シフト記号表（勤務時間帯）'!$C$7:$U$36,19,FALSE))</f>
        <v/>
      </c>
      <c r="AW97" s="1117" t="str">
        <f>IF(AW95="","",VLOOKUP(AW95,'標準様式１シフト記号表（勤務時間帯）'!$C$7:$U$36,19,FALSE))</f>
        <v/>
      </c>
      <c r="AX97" s="1163">
        <f>IF($BB$4="４週",SUM(S97:AT97),IF($BB$4="暦月",SUM(S97:AW97),""))</f>
        <v>0</v>
      </c>
      <c r="AY97" s="1176"/>
      <c r="AZ97" s="1187">
        <f>IF($BB$4="４週",AX97/4,IF($BB$4="暦月",'標準様式１（100名）'!AX97/('標準様式１（100名）'!$BB$9/7),""))</f>
        <v>0</v>
      </c>
      <c r="BA97" s="1196"/>
      <c r="BB97" s="1211"/>
      <c r="BC97" s="1051"/>
      <c r="BD97" s="1051"/>
      <c r="BE97" s="1051"/>
      <c r="BF97" s="1063"/>
    </row>
    <row r="98" spans="2:58" ht="20.25" customHeight="1">
      <c r="B98" s="939">
        <f>B95+1</f>
        <v>26</v>
      </c>
      <c r="C98" s="958"/>
      <c r="D98" s="978"/>
      <c r="E98" s="988"/>
      <c r="F98" s="995"/>
      <c r="G98" s="995"/>
      <c r="H98" s="1019"/>
      <c r="I98" s="1026"/>
      <c r="J98" s="1026"/>
      <c r="K98" s="1031"/>
      <c r="L98" s="1041"/>
      <c r="M98" s="1050"/>
      <c r="N98" s="1050"/>
      <c r="O98" s="1062"/>
      <c r="P98" s="1071" t="s">
        <v>589</v>
      </c>
      <c r="Q98" s="1080"/>
      <c r="R98" s="1088"/>
      <c r="S98" s="1252"/>
      <c r="T98" s="1254"/>
      <c r="U98" s="1254"/>
      <c r="V98" s="1254"/>
      <c r="W98" s="1254"/>
      <c r="X98" s="1254"/>
      <c r="Y98" s="1255"/>
      <c r="Z98" s="1252"/>
      <c r="AA98" s="1254"/>
      <c r="AB98" s="1254"/>
      <c r="AC98" s="1254"/>
      <c r="AD98" s="1254"/>
      <c r="AE98" s="1254"/>
      <c r="AF98" s="1255"/>
      <c r="AG98" s="1252"/>
      <c r="AH98" s="1254"/>
      <c r="AI98" s="1254"/>
      <c r="AJ98" s="1254"/>
      <c r="AK98" s="1254"/>
      <c r="AL98" s="1254"/>
      <c r="AM98" s="1255"/>
      <c r="AN98" s="1252"/>
      <c r="AO98" s="1254"/>
      <c r="AP98" s="1254"/>
      <c r="AQ98" s="1254"/>
      <c r="AR98" s="1254"/>
      <c r="AS98" s="1254"/>
      <c r="AT98" s="1255"/>
      <c r="AU98" s="1252"/>
      <c r="AV98" s="1254"/>
      <c r="AW98" s="1254"/>
      <c r="AX98" s="1257"/>
      <c r="AY98" s="1261"/>
      <c r="AZ98" s="1264"/>
      <c r="BA98" s="1267"/>
      <c r="BB98" s="1209"/>
      <c r="BC98" s="1050"/>
      <c r="BD98" s="1050"/>
      <c r="BE98" s="1050"/>
      <c r="BF98" s="1062"/>
    </row>
    <row r="99" spans="2:58" ht="20.25" customHeight="1">
      <c r="B99" s="939"/>
      <c r="C99" s="959"/>
      <c r="D99" s="979"/>
      <c r="E99" s="989"/>
      <c r="F99" s="993"/>
      <c r="G99" s="1006"/>
      <c r="H99" s="1018"/>
      <c r="I99" s="1026"/>
      <c r="J99" s="1026"/>
      <c r="K99" s="1031"/>
      <c r="L99" s="1040"/>
      <c r="M99" s="1049"/>
      <c r="N99" s="1049"/>
      <c r="O99" s="1061"/>
      <c r="P99" s="1069" t="s">
        <v>590</v>
      </c>
      <c r="Q99" s="1078"/>
      <c r="R99" s="1086"/>
      <c r="S99" s="1103" t="str">
        <f>IF(S98="","",VLOOKUP(S98,'標準様式１シフト記号表（勤務時間帯）'!$C$7:$K$36,9,FALSE))</f>
        <v/>
      </c>
      <c r="T99" s="1116" t="str">
        <f>IF(T98="","",VLOOKUP(T98,'標準様式１シフト記号表（勤務時間帯）'!$C$7:$K$36,9,FALSE))</f>
        <v/>
      </c>
      <c r="U99" s="1116" t="str">
        <f>IF(U98="","",VLOOKUP(U98,'標準様式１シフト記号表（勤務時間帯）'!$C$7:$K$36,9,FALSE))</f>
        <v/>
      </c>
      <c r="V99" s="1116" t="str">
        <f>IF(V98="","",VLOOKUP(V98,'標準様式１シフト記号表（勤務時間帯）'!$C$7:$K$36,9,FALSE))</f>
        <v/>
      </c>
      <c r="W99" s="1116" t="str">
        <f>IF(W98="","",VLOOKUP(W98,'標準様式１シフト記号表（勤務時間帯）'!$C$7:$K$36,9,FALSE))</f>
        <v/>
      </c>
      <c r="X99" s="1116" t="str">
        <f>IF(X98="","",VLOOKUP(X98,'標準様式１シフト記号表（勤務時間帯）'!$C$7:$K$36,9,FALSE))</f>
        <v/>
      </c>
      <c r="Y99" s="1127" t="str">
        <f>IF(Y98="","",VLOOKUP(Y98,'標準様式１シフト記号表（勤務時間帯）'!$C$7:$K$36,9,FALSE))</f>
        <v/>
      </c>
      <c r="Z99" s="1103" t="str">
        <f>IF(Z98="","",VLOOKUP(Z98,'標準様式１シフト記号表（勤務時間帯）'!$C$7:$K$36,9,FALSE))</f>
        <v/>
      </c>
      <c r="AA99" s="1116" t="str">
        <f>IF(AA98="","",VLOOKUP(AA98,'標準様式１シフト記号表（勤務時間帯）'!$C$7:$K$36,9,FALSE))</f>
        <v/>
      </c>
      <c r="AB99" s="1116" t="str">
        <f>IF(AB98="","",VLOOKUP(AB98,'標準様式１シフト記号表（勤務時間帯）'!$C$7:$K$36,9,FALSE))</f>
        <v/>
      </c>
      <c r="AC99" s="1116" t="str">
        <f>IF(AC98="","",VLOOKUP(AC98,'標準様式１シフト記号表（勤務時間帯）'!$C$7:$K$36,9,FALSE))</f>
        <v/>
      </c>
      <c r="AD99" s="1116" t="str">
        <f>IF(AD98="","",VLOOKUP(AD98,'標準様式１シフト記号表（勤務時間帯）'!$C$7:$K$36,9,FALSE))</f>
        <v/>
      </c>
      <c r="AE99" s="1116" t="str">
        <f>IF(AE98="","",VLOOKUP(AE98,'標準様式１シフト記号表（勤務時間帯）'!$C$7:$K$36,9,FALSE))</f>
        <v/>
      </c>
      <c r="AF99" s="1127" t="str">
        <f>IF(AF98="","",VLOOKUP(AF98,'標準様式１シフト記号表（勤務時間帯）'!$C$7:$K$36,9,FALSE))</f>
        <v/>
      </c>
      <c r="AG99" s="1103" t="str">
        <f>IF(AG98="","",VLOOKUP(AG98,'標準様式１シフト記号表（勤務時間帯）'!$C$7:$K$36,9,FALSE))</f>
        <v/>
      </c>
      <c r="AH99" s="1116" t="str">
        <f>IF(AH98="","",VLOOKUP(AH98,'標準様式１シフト記号表（勤務時間帯）'!$C$7:$K$36,9,FALSE))</f>
        <v/>
      </c>
      <c r="AI99" s="1116" t="str">
        <f>IF(AI98="","",VLOOKUP(AI98,'標準様式１シフト記号表（勤務時間帯）'!$C$7:$K$36,9,FALSE))</f>
        <v/>
      </c>
      <c r="AJ99" s="1116" t="str">
        <f>IF(AJ98="","",VLOOKUP(AJ98,'標準様式１シフト記号表（勤務時間帯）'!$C$7:$K$36,9,FALSE))</f>
        <v/>
      </c>
      <c r="AK99" s="1116" t="str">
        <f>IF(AK98="","",VLOOKUP(AK98,'標準様式１シフト記号表（勤務時間帯）'!$C$7:$K$36,9,FALSE))</f>
        <v/>
      </c>
      <c r="AL99" s="1116" t="str">
        <f>IF(AL98="","",VLOOKUP(AL98,'標準様式１シフト記号表（勤務時間帯）'!$C$7:$K$36,9,FALSE))</f>
        <v/>
      </c>
      <c r="AM99" s="1127" t="str">
        <f>IF(AM98="","",VLOOKUP(AM98,'標準様式１シフト記号表（勤務時間帯）'!$C$7:$K$36,9,FALSE))</f>
        <v/>
      </c>
      <c r="AN99" s="1103" t="str">
        <f>IF(AN98="","",VLOOKUP(AN98,'標準様式１シフト記号表（勤務時間帯）'!$C$7:$K$36,9,FALSE))</f>
        <v/>
      </c>
      <c r="AO99" s="1116" t="str">
        <f>IF(AO98="","",VLOOKUP(AO98,'標準様式１シフト記号表（勤務時間帯）'!$C$7:$K$36,9,FALSE))</f>
        <v/>
      </c>
      <c r="AP99" s="1116" t="str">
        <f>IF(AP98="","",VLOOKUP(AP98,'標準様式１シフト記号表（勤務時間帯）'!$C$7:$K$36,9,FALSE))</f>
        <v/>
      </c>
      <c r="AQ99" s="1116" t="str">
        <f>IF(AQ98="","",VLOOKUP(AQ98,'標準様式１シフト記号表（勤務時間帯）'!$C$7:$K$36,9,FALSE))</f>
        <v/>
      </c>
      <c r="AR99" s="1116" t="str">
        <f>IF(AR98="","",VLOOKUP(AR98,'標準様式１シフト記号表（勤務時間帯）'!$C$7:$K$36,9,FALSE))</f>
        <v/>
      </c>
      <c r="AS99" s="1116" t="str">
        <f>IF(AS98="","",VLOOKUP(AS98,'標準様式１シフト記号表（勤務時間帯）'!$C$7:$K$36,9,FALSE))</f>
        <v/>
      </c>
      <c r="AT99" s="1127" t="str">
        <f>IF(AT98="","",VLOOKUP(AT98,'標準様式１シフト記号表（勤務時間帯）'!$C$7:$K$36,9,FALSE))</f>
        <v/>
      </c>
      <c r="AU99" s="1103" t="str">
        <f>IF(AU98="","",VLOOKUP(AU98,'標準様式１シフト記号表（勤務時間帯）'!$C$7:$K$36,9,FALSE))</f>
        <v/>
      </c>
      <c r="AV99" s="1116" t="str">
        <f>IF(AV98="","",VLOOKUP(AV98,'標準様式１シフト記号表（勤務時間帯）'!$C$7:$K$36,9,FALSE))</f>
        <v/>
      </c>
      <c r="AW99" s="1116" t="str">
        <f>IF(AW98="","",VLOOKUP(AW98,'標準様式１シフト記号表（勤務時間帯）'!$C$7:$K$36,9,FALSE))</f>
        <v/>
      </c>
      <c r="AX99" s="1162">
        <f>IF($BB$4="４週",SUM(S99:AT99),IF($BB$4="暦月",SUM(S99:AW99),""))</f>
        <v>0</v>
      </c>
      <c r="AY99" s="1175"/>
      <c r="AZ99" s="1186">
        <f>IF($BB$4="４週",AX99/4,IF($BB$4="暦月",'標準様式１（100名）'!AX99/('標準様式１（100名）'!$BB$9/7),""))</f>
        <v>0</v>
      </c>
      <c r="BA99" s="1195"/>
      <c r="BB99" s="1210"/>
      <c r="BC99" s="1049"/>
      <c r="BD99" s="1049"/>
      <c r="BE99" s="1049"/>
      <c r="BF99" s="1061"/>
    </row>
    <row r="100" spans="2:58" ht="20.25" customHeight="1">
      <c r="B100" s="939"/>
      <c r="C100" s="960"/>
      <c r="D100" s="980"/>
      <c r="E100" s="990"/>
      <c r="F100" s="1244">
        <f>C98</f>
        <v>0</v>
      </c>
      <c r="G100" s="1007"/>
      <c r="H100" s="1018"/>
      <c r="I100" s="1026"/>
      <c r="J100" s="1026"/>
      <c r="K100" s="1031"/>
      <c r="L100" s="1042"/>
      <c r="M100" s="1051"/>
      <c r="N100" s="1051"/>
      <c r="O100" s="1063"/>
      <c r="P100" s="1070" t="s">
        <v>316</v>
      </c>
      <c r="Q100" s="1079"/>
      <c r="R100" s="1087"/>
      <c r="S100" s="1104" t="str">
        <f>IF(S98="","",VLOOKUP(S98,'標準様式１シフト記号表（勤務時間帯）'!$C$7:$U$36,19,FALSE))</f>
        <v/>
      </c>
      <c r="T100" s="1117" t="str">
        <f>IF(T98="","",VLOOKUP(T98,'標準様式１シフト記号表（勤務時間帯）'!$C$7:$U$36,19,FALSE))</f>
        <v/>
      </c>
      <c r="U100" s="1117" t="str">
        <f>IF(U98="","",VLOOKUP(U98,'標準様式１シフト記号表（勤務時間帯）'!$C$7:$U$36,19,FALSE))</f>
        <v/>
      </c>
      <c r="V100" s="1117" t="str">
        <f>IF(V98="","",VLOOKUP(V98,'標準様式１シフト記号表（勤務時間帯）'!$C$7:$U$36,19,FALSE))</f>
        <v/>
      </c>
      <c r="W100" s="1117" t="str">
        <f>IF(W98="","",VLOOKUP(W98,'標準様式１シフト記号表（勤務時間帯）'!$C$7:$U$36,19,FALSE))</f>
        <v/>
      </c>
      <c r="X100" s="1117" t="str">
        <f>IF(X98="","",VLOOKUP(X98,'標準様式１シフト記号表（勤務時間帯）'!$C$7:$U$36,19,FALSE))</f>
        <v/>
      </c>
      <c r="Y100" s="1128" t="str">
        <f>IF(Y98="","",VLOOKUP(Y98,'標準様式１シフト記号表（勤務時間帯）'!$C$7:$U$36,19,FALSE))</f>
        <v/>
      </c>
      <c r="Z100" s="1104" t="str">
        <f>IF(Z98="","",VLOOKUP(Z98,'標準様式１シフト記号表（勤務時間帯）'!$C$7:$U$36,19,FALSE))</f>
        <v/>
      </c>
      <c r="AA100" s="1117" t="str">
        <f>IF(AA98="","",VLOOKUP(AA98,'標準様式１シフト記号表（勤務時間帯）'!$C$7:$U$36,19,FALSE))</f>
        <v/>
      </c>
      <c r="AB100" s="1117" t="str">
        <f>IF(AB98="","",VLOOKUP(AB98,'標準様式１シフト記号表（勤務時間帯）'!$C$7:$U$36,19,FALSE))</f>
        <v/>
      </c>
      <c r="AC100" s="1117" t="str">
        <f>IF(AC98="","",VLOOKUP(AC98,'標準様式１シフト記号表（勤務時間帯）'!$C$7:$U$36,19,FALSE))</f>
        <v/>
      </c>
      <c r="AD100" s="1117" t="str">
        <f>IF(AD98="","",VLOOKUP(AD98,'標準様式１シフト記号表（勤務時間帯）'!$C$7:$U$36,19,FALSE))</f>
        <v/>
      </c>
      <c r="AE100" s="1117" t="str">
        <f>IF(AE98="","",VLOOKUP(AE98,'標準様式１シフト記号表（勤務時間帯）'!$C$7:$U$36,19,FALSE))</f>
        <v/>
      </c>
      <c r="AF100" s="1128" t="str">
        <f>IF(AF98="","",VLOOKUP(AF98,'標準様式１シフト記号表（勤務時間帯）'!$C$7:$U$36,19,FALSE))</f>
        <v/>
      </c>
      <c r="AG100" s="1104" t="str">
        <f>IF(AG98="","",VLOOKUP(AG98,'標準様式１シフト記号表（勤務時間帯）'!$C$7:$U$36,19,FALSE))</f>
        <v/>
      </c>
      <c r="AH100" s="1117" t="str">
        <f>IF(AH98="","",VLOOKUP(AH98,'標準様式１シフト記号表（勤務時間帯）'!$C$7:$U$36,19,FALSE))</f>
        <v/>
      </c>
      <c r="AI100" s="1117" t="str">
        <f>IF(AI98="","",VLOOKUP(AI98,'標準様式１シフト記号表（勤務時間帯）'!$C$7:$U$36,19,FALSE))</f>
        <v/>
      </c>
      <c r="AJ100" s="1117" t="str">
        <f>IF(AJ98="","",VLOOKUP(AJ98,'標準様式１シフト記号表（勤務時間帯）'!$C$7:$U$36,19,FALSE))</f>
        <v/>
      </c>
      <c r="AK100" s="1117" t="str">
        <f>IF(AK98="","",VLOOKUP(AK98,'標準様式１シフト記号表（勤務時間帯）'!$C$7:$U$36,19,FALSE))</f>
        <v/>
      </c>
      <c r="AL100" s="1117" t="str">
        <f>IF(AL98="","",VLOOKUP(AL98,'標準様式１シフト記号表（勤務時間帯）'!$C$7:$U$36,19,FALSE))</f>
        <v/>
      </c>
      <c r="AM100" s="1128" t="str">
        <f>IF(AM98="","",VLOOKUP(AM98,'標準様式１シフト記号表（勤務時間帯）'!$C$7:$U$36,19,FALSE))</f>
        <v/>
      </c>
      <c r="AN100" s="1104" t="str">
        <f>IF(AN98="","",VLOOKUP(AN98,'標準様式１シフト記号表（勤務時間帯）'!$C$7:$U$36,19,FALSE))</f>
        <v/>
      </c>
      <c r="AO100" s="1117" t="str">
        <f>IF(AO98="","",VLOOKUP(AO98,'標準様式１シフト記号表（勤務時間帯）'!$C$7:$U$36,19,FALSE))</f>
        <v/>
      </c>
      <c r="AP100" s="1117" t="str">
        <f>IF(AP98="","",VLOOKUP(AP98,'標準様式１シフト記号表（勤務時間帯）'!$C$7:$U$36,19,FALSE))</f>
        <v/>
      </c>
      <c r="AQ100" s="1117" t="str">
        <f>IF(AQ98="","",VLOOKUP(AQ98,'標準様式１シフト記号表（勤務時間帯）'!$C$7:$U$36,19,FALSE))</f>
        <v/>
      </c>
      <c r="AR100" s="1117" t="str">
        <f>IF(AR98="","",VLOOKUP(AR98,'標準様式１シフト記号表（勤務時間帯）'!$C$7:$U$36,19,FALSE))</f>
        <v/>
      </c>
      <c r="AS100" s="1117" t="str">
        <f>IF(AS98="","",VLOOKUP(AS98,'標準様式１シフト記号表（勤務時間帯）'!$C$7:$U$36,19,FALSE))</f>
        <v/>
      </c>
      <c r="AT100" s="1128" t="str">
        <f>IF(AT98="","",VLOOKUP(AT98,'標準様式１シフト記号表（勤務時間帯）'!$C$7:$U$36,19,FALSE))</f>
        <v/>
      </c>
      <c r="AU100" s="1104" t="str">
        <f>IF(AU98="","",VLOOKUP(AU98,'標準様式１シフト記号表（勤務時間帯）'!$C$7:$U$36,19,FALSE))</f>
        <v/>
      </c>
      <c r="AV100" s="1117" t="str">
        <f>IF(AV98="","",VLOOKUP(AV98,'標準様式１シフト記号表（勤務時間帯）'!$C$7:$U$36,19,FALSE))</f>
        <v/>
      </c>
      <c r="AW100" s="1117" t="str">
        <f>IF(AW98="","",VLOOKUP(AW98,'標準様式１シフト記号表（勤務時間帯）'!$C$7:$U$36,19,FALSE))</f>
        <v/>
      </c>
      <c r="AX100" s="1163">
        <f>IF($BB$4="４週",SUM(S100:AT100),IF($BB$4="暦月",SUM(S100:AW100),""))</f>
        <v>0</v>
      </c>
      <c r="AY100" s="1176"/>
      <c r="AZ100" s="1187">
        <f>IF($BB$4="４週",AX100/4,IF($BB$4="暦月",'標準様式１（100名）'!AX100/('標準様式１（100名）'!$BB$9/7),""))</f>
        <v>0</v>
      </c>
      <c r="BA100" s="1196"/>
      <c r="BB100" s="1211"/>
      <c r="BC100" s="1051"/>
      <c r="BD100" s="1051"/>
      <c r="BE100" s="1051"/>
      <c r="BF100" s="1063"/>
    </row>
    <row r="101" spans="2:58" ht="20.25" customHeight="1">
      <c r="B101" s="939">
        <f>B98+1</f>
        <v>27</v>
      </c>
      <c r="C101" s="958"/>
      <c r="D101" s="978"/>
      <c r="E101" s="988"/>
      <c r="F101" s="995"/>
      <c r="G101" s="995"/>
      <c r="H101" s="1019"/>
      <c r="I101" s="1026"/>
      <c r="J101" s="1026"/>
      <c r="K101" s="1031"/>
      <c r="L101" s="1041"/>
      <c r="M101" s="1050"/>
      <c r="N101" s="1050"/>
      <c r="O101" s="1062"/>
      <c r="P101" s="1071" t="s">
        <v>589</v>
      </c>
      <c r="Q101" s="1080"/>
      <c r="R101" s="1088"/>
      <c r="S101" s="1252"/>
      <c r="T101" s="1254"/>
      <c r="U101" s="1254"/>
      <c r="V101" s="1254"/>
      <c r="W101" s="1254"/>
      <c r="X101" s="1254"/>
      <c r="Y101" s="1255"/>
      <c r="Z101" s="1252"/>
      <c r="AA101" s="1254"/>
      <c r="AB101" s="1254"/>
      <c r="AC101" s="1254"/>
      <c r="AD101" s="1254"/>
      <c r="AE101" s="1254"/>
      <c r="AF101" s="1255"/>
      <c r="AG101" s="1252"/>
      <c r="AH101" s="1254"/>
      <c r="AI101" s="1254"/>
      <c r="AJ101" s="1254"/>
      <c r="AK101" s="1254"/>
      <c r="AL101" s="1254"/>
      <c r="AM101" s="1255"/>
      <c r="AN101" s="1252"/>
      <c r="AO101" s="1254"/>
      <c r="AP101" s="1254"/>
      <c r="AQ101" s="1254"/>
      <c r="AR101" s="1254"/>
      <c r="AS101" s="1254"/>
      <c r="AT101" s="1255"/>
      <c r="AU101" s="1252"/>
      <c r="AV101" s="1254"/>
      <c r="AW101" s="1254"/>
      <c r="AX101" s="1257"/>
      <c r="AY101" s="1261"/>
      <c r="AZ101" s="1264"/>
      <c r="BA101" s="1267"/>
      <c r="BB101" s="1209"/>
      <c r="BC101" s="1050"/>
      <c r="BD101" s="1050"/>
      <c r="BE101" s="1050"/>
      <c r="BF101" s="1062"/>
    </row>
    <row r="102" spans="2:58" ht="20.25" customHeight="1">
      <c r="B102" s="939"/>
      <c r="C102" s="959"/>
      <c r="D102" s="979"/>
      <c r="E102" s="989"/>
      <c r="F102" s="993"/>
      <c r="G102" s="1006"/>
      <c r="H102" s="1018"/>
      <c r="I102" s="1026"/>
      <c r="J102" s="1026"/>
      <c r="K102" s="1031"/>
      <c r="L102" s="1040"/>
      <c r="M102" s="1049"/>
      <c r="N102" s="1049"/>
      <c r="O102" s="1061"/>
      <c r="P102" s="1069" t="s">
        <v>590</v>
      </c>
      <c r="Q102" s="1078"/>
      <c r="R102" s="1086"/>
      <c r="S102" s="1103" t="str">
        <f>IF(S101="","",VLOOKUP(S101,'標準様式１シフト記号表（勤務時間帯）'!$C$7:$K$36,9,FALSE))</f>
        <v/>
      </c>
      <c r="T102" s="1116" t="str">
        <f>IF(T101="","",VLOOKUP(T101,'標準様式１シフト記号表（勤務時間帯）'!$C$7:$K$36,9,FALSE))</f>
        <v/>
      </c>
      <c r="U102" s="1116" t="str">
        <f>IF(U101="","",VLOOKUP(U101,'標準様式１シフト記号表（勤務時間帯）'!$C$7:$K$36,9,FALSE))</f>
        <v/>
      </c>
      <c r="V102" s="1116" t="str">
        <f>IF(V101="","",VLOOKUP(V101,'標準様式１シフト記号表（勤務時間帯）'!$C$7:$K$36,9,FALSE))</f>
        <v/>
      </c>
      <c r="W102" s="1116" t="str">
        <f>IF(W101="","",VLOOKUP(W101,'標準様式１シフト記号表（勤務時間帯）'!$C$7:$K$36,9,FALSE))</f>
        <v/>
      </c>
      <c r="X102" s="1116" t="str">
        <f>IF(X101="","",VLOOKUP(X101,'標準様式１シフト記号表（勤務時間帯）'!$C$7:$K$36,9,FALSE))</f>
        <v/>
      </c>
      <c r="Y102" s="1127" t="str">
        <f>IF(Y101="","",VLOOKUP(Y101,'標準様式１シフト記号表（勤務時間帯）'!$C$7:$K$36,9,FALSE))</f>
        <v/>
      </c>
      <c r="Z102" s="1103" t="str">
        <f>IF(Z101="","",VLOOKUP(Z101,'標準様式１シフト記号表（勤務時間帯）'!$C$7:$K$36,9,FALSE))</f>
        <v/>
      </c>
      <c r="AA102" s="1116" t="str">
        <f>IF(AA101="","",VLOOKUP(AA101,'標準様式１シフト記号表（勤務時間帯）'!$C$7:$K$36,9,FALSE))</f>
        <v/>
      </c>
      <c r="AB102" s="1116" t="str">
        <f>IF(AB101="","",VLOOKUP(AB101,'標準様式１シフト記号表（勤務時間帯）'!$C$7:$K$36,9,FALSE))</f>
        <v/>
      </c>
      <c r="AC102" s="1116" t="str">
        <f>IF(AC101="","",VLOOKUP(AC101,'標準様式１シフト記号表（勤務時間帯）'!$C$7:$K$36,9,FALSE))</f>
        <v/>
      </c>
      <c r="AD102" s="1116" t="str">
        <f>IF(AD101="","",VLOOKUP(AD101,'標準様式１シフト記号表（勤務時間帯）'!$C$7:$K$36,9,FALSE))</f>
        <v/>
      </c>
      <c r="AE102" s="1116" t="str">
        <f>IF(AE101="","",VLOOKUP(AE101,'標準様式１シフト記号表（勤務時間帯）'!$C$7:$K$36,9,FALSE))</f>
        <v/>
      </c>
      <c r="AF102" s="1127" t="str">
        <f>IF(AF101="","",VLOOKUP(AF101,'標準様式１シフト記号表（勤務時間帯）'!$C$7:$K$36,9,FALSE))</f>
        <v/>
      </c>
      <c r="AG102" s="1103" t="str">
        <f>IF(AG101="","",VLOOKUP(AG101,'標準様式１シフト記号表（勤務時間帯）'!$C$7:$K$36,9,FALSE))</f>
        <v/>
      </c>
      <c r="AH102" s="1116" t="str">
        <f>IF(AH101="","",VLOOKUP(AH101,'標準様式１シフト記号表（勤務時間帯）'!$C$7:$K$36,9,FALSE))</f>
        <v/>
      </c>
      <c r="AI102" s="1116" t="str">
        <f>IF(AI101="","",VLOOKUP(AI101,'標準様式１シフト記号表（勤務時間帯）'!$C$7:$K$36,9,FALSE))</f>
        <v/>
      </c>
      <c r="AJ102" s="1116" t="str">
        <f>IF(AJ101="","",VLOOKUP(AJ101,'標準様式１シフト記号表（勤務時間帯）'!$C$7:$K$36,9,FALSE))</f>
        <v/>
      </c>
      <c r="AK102" s="1116" t="str">
        <f>IF(AK101="","",VLOOKUP(AK101,'標準様式１シフト記号表（勤務時間帯）'!$C$7:$K$36,9,FALSE))</f>
        <v/>
      </c>
      <c r="AL102" s="1116" t="str">
        <f>IF(AL101="","",VLOOKUP(AL101,'標準様式１シフト記号表（勤務時間帯）'!$C$7:$K$36,9,FALSE))</f>
        <v/>
      </c>
      <c r="AM102" s="1127" t="str">
        <f>IF(AM101="","",VLOOKUP(AM101,'標準様式１シフト記号表（勤務時間帯）'!$C$7:$K$36,9,FALSE))</f>
        <v/>
      </c>
      <c r="AN102" s="1103" t="str">
        <f>IF(AN101="","",VLOOKUP(AN101,'標準様式１シフト記号表（勤務時間帯）'!$C$7:$K$36,9,FALSE))</f>
        <v/>
      </c>
      <c r="AO102" s="1116" t="str">
        <f>IF(AO101="","",VLOOKUP(AO101,'標準様式１シフト記号表（勤務時間帯）'!$C$7:$K$36,9,FALSE))</f>
        <v/>
      </c>
      <c r="AP102" s="1116" t="str">
        <f>IF(AP101="","",VLOOKUP(AP101,'標準様式１シフト記号表（勤務時間帯）'!$C$7:$K$36,9,FALSE))</f>
        <v/>
      </c>
      <c r="AQ102" s="1116" t="str">
        <f>IF(AQ101="","",VLOOKUP(AQ101,'標準様式１シフト記号表（勤務時間帯）'!$C$7:$K$36,9,FALSE))</f>
        <v/>
      </c>
      <c r="AR102" s="1116" t="str">
        <f>IF(AR101="","",VLOOKUP(AR101,'標準様式１シフト記号表（勤務時間帯）'!$C$7:$K$36,9,FALSE))</f>
        <v/>
      </c>
      <c r="AS102" s="1116" t="str">
        <f>IF(AS101="","",VLOOKUP(AS101,'標準様式１シフト記号表（勤務時間帯）'!$C$7:$K$36,9,FALSE))</f>
        <v/>
      </c>
      <c r="AT102" s="1127" t="str">
        <f>IF(AT101="","",VLOOKUP(AT101,'標準様式１シフト記号表（勤務時間帯）'!$C$7:$K$36,9,FALSE))</f>
        <v/>
      </c>
      <c r="AU102" s="1103" t="str">
        <f>IF(AU101="","",VLOOKUP(AU101,'標準様式１シフト記号表（勤務時間帯）'!$C$7:$K$36,9,FALSE))</f>
        <v/>
      </c>
      <c r="AV102" s="1116" t="str">
        <f>IF(AV101="","",VLOOKUP(AV101,'標準様式１シフト記号表（勤務時間帯）'!$C$7:$K$36,9,FALSE))</f>
        <v/>
      </c>
      <c r="AW102" s="1116" t="str">
        <f>IF(AW101="","",VLOOKUP(AW101,'標準様式１シフト記号表（勤務時間帯）'!$C$7:$K$36,9,FALSE))</f>
        <v/>
      </c>
      <c r="AX102" s="1162">
        <f>IF($BB$4="４週",SUM(S102:AT102),IF($BB$4="暦月",SUM(S102:AW102),""))</f>
        <v>0</v>
      </c>
      <c r="AY102" s="1175"/>
      <c r="AZ102" s="1186">
        <f>IF($BB$4="４週",AX102/4,IF($BB$4="暦月",'標準様式１（100名）'!AX102/('標準様式１（100名）'!$BB$9/7),""))</f>
        <v>0</v>
      </c>
      <c r="BA102" s="1195"/>
      <c r="BB102" s="1210"/>
      <c r="BC102" s="1049"/>
      <c r="BD102" s="1049"/>
      <c r="BE102" s="1049"/>
      <c r="BF102" s="1061"/>
    </row>
    <row r="103" spans="2:58" ht="20.25" customHeight="1">
      <c r="B103" s="939"/>
      <c r="C103" s="960"/>
      <c r="D103" s="980"/>
      <c r="E103" s="990"/>
      <c r="F103" s="1244">
        <f>C101</f>
        <v>0</v>
      </c>
      <c r="G103" s="1007"/>
      <c r="H103" s="1018"/>
      <c r="I103" s="1026"/>
      <c r="J103" s="1026"/>
      <c r="K103" s="1031"/>
      <c r="L103" s="1042"/>
      <c r="M103" s="1051"/>
      <c r="N103" s="1051"/>
      <c r="O103" s="1063"/>
      <c r="P103" s="1070" t="s">
        <v>316</v>
      </c>
      <c r="Q103" s="1079"/>
      <c r="R103" s="1087"/>
      <c r="S103" s="1104" t="str">
        <f>IF(S101="","",VLOOKUP(S101,'標準様式１シフト記号表（勤務時間帯）'!$C$7:$U$36,19,FALSE))</f>
        <v/>
      </c>
      <c r="T103" s="1117" t="str">
        <f>IF(T101="","",VLOOKUP(T101,'標準様式１シフト記号表（勤務時間帯）'!$C$7:$U$36,19,FALSE))</f>
        <v/>
      </c>
      <c r="U103" s="1117" t="str">
        <f>IF(U101="","",VLOOKUP(U101,'標準様式１シフト記号表（勤務時間帯）'!$C$7:$U$36,19,FALSE))</f>
        <v/>
      </c>
      <c r="V103" s="1117" t="str">
        <f>IF(V101="","",VLOOKUP(V101,'標準様式１シフト記号表（勤務時間帯）'!$C$7:$U$36,19,FALSE))</f>
        <v/>
      </c>
      <c r="W103" s="1117" t="str">
        <f>IF(W101="","",VLOOKUP(W101,'標準様式１シフト記号表（勤務時間帯）'!$C$7:$U$36,19,FALSE))</f>
        <v/>
      </c>
      <c r="X103" s="1117" t="str">
        <f>IF(X101="","",VLOOKUP(X101,'標準様式１シフト記号表（勤務時間帯）'!$C$7:$U$36,19,FALSE))</f>
        <v/>
      </c>
      <c r="Y103" s="1128" t="str">
        <f>IF(Y101="","",VLOOKUP(Y101,'標準様式１シフト記号表（勤務時間帯）'!$C$7:$U$36,19,FALSE))</f>
        <v/>
      </c>
      <c r="Z103" s="1104" t="str">
        <f>IF(Z101="","",VLOOKUP(Z101,'標準様式１シフト記号表（勤務時間帯）'!$C$7:$U$36,19,FALSE))</f>
        <v/>
      </c>
      <c r="AA103" s="1117" t="str">
        <f>IF(AA101="","",VLOOKUP(AA101,'標準様式１シフト記号表（勤務時間帯）'!$C$7:$U$36,19,FALSE))</f>
        <v/>
      </c>
      <c r="AB103" s="1117" t="str">
        <f>IF(AB101="","",VLOOKUP(AB101,'標準様式１シフト記号表（勤務時間帯）'!$C$7:$U$36,19,FALSE))</f>
        <v/>
      </c>
      <c r="AC103" s="1117" t="str">
        <f>IF(AC101="","",VLOOKUP(AC101,'標準様式１シフト記号表（勤務時間帯）'!$C$7:$U$36,19,FALSE))</f>
        <v/>
      </c>
      <c r="AD103" s="1117" t="str">
        <f>IF(AD101="","",VLOOKUP(AD101,'標準様式１シフト記号表（勤務時間帯）'!$C$7:$U$36,19,FALSE))</f>
        <v/>
      </c>
      <c r="AE103" s="1117" t="str">
        <f>IF(AE101="","",VLOOKUP(AE101,'標準様式１シフト記号表（勤務時間帯）'!$C$7:$U$36,19,FALSE))</f>
        <v/>
      </c>
      <c r="AF103" s="1128" t="str">
        <f>IF(AF101="","",VLOOKUP(AF101,'標準様式１シフト記号表（勤務時間帯）'!$C$7:$U$36,19,FALSE))</f>
        <v/>
      </c>
      <c r="AG103" s="1104" t="str">
        <f>IF(AG101="","",VLOOKUP(AG101,'標準様式１シフト記号表（勤務時間帯）'!$C$7:$U$36,19,FALSE))</f>
        <v/>
      </c>
      <c r="AH103" s="1117" t="str">
        <f>IF(AH101="","",VLOOKUP(AH101,'標準様式１シフト記号表（勤務時間帯）'!$C$7:$U$36,19,FALSE))</f>
        <v/>
      </c>
      <c r="AI103" s="1117" t="str">
        <f>IF(AI101="","",VLOOKUP(AI101,'標準様式１シフト記号表（勤務時間帯）'!$C$7:$U$36,19,FALSE))</f>
        <v/>
      </c>
      <c r="AJ103" s="1117" t="str">
        <f>IF(AJ101="","",VLOOKUP(AJ101,'標準様式１シフト記号表（勤務時間帯）'!$C$7:$U$36,19,FALSE))</f>
        <v/>
      </c>
      <c r="AK103" s="1117" t="str">
        <f>IF(AK101="","",VLOOKUP(AK101,'標準様式１シフト記号表（勤務時間帯）'!$C$7:$U$36,19,FALSE))</f>
        <v/>
      </c>
      <c r="AL103" s="1117" t="str">
        <f>IF(AL101="","",VLOOKUP(AL101,'標準様式１シフト記号表（勤務時間帯）'!$C$7:$U$36,19,FALSE))</f>
        <v/>
      </c>
      <c r="AM103" s="1128" t="str">
        <f>IF(AM101="","",VLOOKUP(AM101,'標準様式１シフト記号表（勤務時間帯）'!$C$7:$U$36,19,FALSE))</f>
        <v/>
      </c>
      <c r="AN103" s="1104" t="str">
        <f>IF(AN101="","",VLOOKUP(AN101,'標準様式１シフト記号表（勤務時間帯）'!$C$7:$U$36,19,FALSE))</f>
        <v/>
      </c>
      <c r="AO103" s="1117" t="str">
        <f>IF(AO101="","",VLOOKUP(AO101,'標準様式１シフト記号表（勤務時間帯）'!$C$7:$U$36,19,FALSE))</f>
        <v/>
      </c>
      <c r="AP103" s="1117" t="str">
        <f>IF(AP101="","",VLOOKUP(AP101,'標準様式１シフト記号表（勤務時間帯）'!$C$7:$U$36,19,FALSE))</f>
        <v/>
      </c>
      <c r="AQ103" s="1117" t="str">
        <f>IF(AQ101="","",VLOOKUP(AQ101,'標準様式１シフト記号表（勤務時間帯）'!$C$7:$U$36,19,FALSE))</f>
        <v/>
      </c>
      <c r="AR103" s="1117" t="str">
        <f>IF(AR101="","",VLOOKUP(AR101,'標準様式１シフト記号表（勤務時間帯）'!$C$7:$U$36,19,FALSE))</f>
        <v/>
      </c>
      <c r="AS103" s="1117" t="str">
        <f>IF(AS101="","",VLOOKUP(AS101,'標準様式１シフト記号表（勤務時間帯）'!$C$7:$U$36,19,FALSE))</f>
        <v/>
      </c>
      <c r="AT103" s="1128" t="str">
        <f>IF(AT101="","",VLOOKUP(AT101,'標準様式１シフト記号表（勤務時間帯）'!$C$7:$U$36,19,FALSE))</f>
        <v/>
      </c>
      <c r="AU103" s="1104" t="str">
        <f>IF(AU101="","",VLOOKUP(AU101,'標準様式１シフト記号表（勤務時間帯）'!$C$7:$U$36,19,FALSE))</f>
        <v/>
      </c>
      <c r="AV103" s="1117" t="str">
        <f>IF(AV101="","",VLOOKUP(AV101,'標準様式１シフト記号表（勤務時間帯）'!$C$7:$U$36,19,FALSE))</f>
        <v/>
      </c>
      <c r="AW103" s="1117" t="str">
        <f>IF(AW101="","",VLOOKUP(AW101,'標準様式１シフト記号表（勤務時間帯）'!$C$7:$U$36,19,FALSE))</f>
        <v/>
      </c>
      <c r="AX103" s="1163">
        <f>IF($BB$4="４週",SUM(S103:AT103),IF($BB$4="暦月",SUM(S103:AW103),""))</f>
        <v>0</v>
      </c>
      <c r="AY103" s="1176"/>
      <c r="AZ103" s="1187">
        <f>IF($BB$4="４週",AX103/4,IF($BB$4="暦月",'標準様式１（100名）'!AX103/('標準様式１（100名）'!$BB$9/7),""))</f>
        <v>0</v>
      </c>
      <c r="BA103" s="1196"/>
      <c r="BB103" s="1211"/>
      <c r="BC103" s="1051"/>
      <c r="BD103" s="1051"/>
      <c r="BE103" s="1051"/>
      <c r="BF103" s="1063"/>
    </row>
    <row r="104" spans="2:58" ht="20.25" customHeight="1">
      <c r="B104" s="939">
        <f>B101+1</f>
        <v>28</v>
      </c>
      <c r="C104" s="958"/>
      <c r="D104" s="978"/>
      <c r="E104" s="988"/>
      <c r="F104" s="995"/>
      <c r="G104" s="995"/>
      <c r="H104" s="1019"/>
      <c r="I104" s="1026"/>
      <c r="J104" s="1026"/>
      <c r="K104" s="1031"/>
      <c r="L104" s="1041"/>
      <c r="M104" s="1050"/>
      <c r="N104" s="1050"/>
      <c r="O104" s="1062"/>
      <c r="P104" s="1071" t="s">
        <v>589</v>
      </c>
      <c r="Q104" s="1080"/>
      <c r="R104" s="1088"/>
      <c r="S104" s="1252"/>
      <c r="T104" s="1254"/>
      <c r="U104" s="1254"/>
      <c r="V104" s="1254"/>
      <c r="W104" s="1254"/>
      <c r="X104" s="1254"/>
      <c r="Y104" s="1255"/>
      <c r="Z104" s="1252"/>
      <c r="AA104" s="1254"/>
      <c r="AB104" s="1254"/>
      <c r="AC104" s="1254"/>
      <c r="AD104" s="1254"/>
      <c r="AE104" s="1254"/>
      <c r="AF104" s="1255"/>
      <c r="AG104" s="1252"/>
      <c r="AH104" s="1254"/>
      <c r="AI104" s="1254"/>
      <c r="AJ104" s="1254"/>
      <c r="AK104" s="1254"/>
      <c r="AL104" s="1254"/>
      <c r="AM104" s="1255"/>
      <c r="AN104" s="1252"/>
      <c r="AO104" s="1254"/>
      <c r="AP104" s="1254"/>
      <c r="AQ104" s="1254"/>
      <c r="AR104" s="1254"/>
      <c r="AS104" s="1254"/>
      <c r="AT104" s="1255"/>
      <c r="AU104" s="1252"/>
      <c r="AV104" s="1254"/>
      <c r="AW104" s="1254"/>
      <c r="AX104" s="1257"/>
      <c r="AY104" s="1261"/>
      <c r="AZ104" s="1264"/>
      <c r="BA104" s="1267"/>
      <c r="BB104" s="1209"/>
      <c r="BC104" s="1050"/>
      <c r="BD104" s="1050"/>
      <c r="BE104" s="1050"/>
      <c r="BF104" s="1062"/>
    </row>
    <row r="105" spans="2:58" ht="20.25" customHeight="1">
      <c r="B105" s="939"/>
      <c r="C105" s="959"/>
      <c r="D105" s="979"/>
      <c r="E105" s="989"/>
      <c r="F105" s="993"/>
      <c r="G105" s="1006"/>
      <c r="H105" s="1018"/>
      <c r="I105" s="1026"/>
      <c r="J105" s="1026"/>
      <c r="K105" s="1031"/>
      <c r="L105" s="1040"/>
      <c r="M105" s="1049"/>
      <c r="N105" s="1049"/>
      <c r="O105" s="1061"/>
      <c r="P105" s="1069" t="s">
        <v>590</v>
      </c>
      <c r="Q105" s="1078"/>
      <c r="R105" s="1086"/>
      <c r="S105" s="1103" t="str">
        <f>IF(S104="","",VLOOKUP(S104,'標準様式１シフト記号表（勤務時間帯）'!$C$7:$K$36,9,FALSE))</f>
        <v/>
      </c>
      <c r="T105" s="1116" t="str">
        <f>IF(T104="","",VLOOKUP(T104,'標準様式１シフト記号表（勤務時間帯）'!$C$7:$K$36,9,FALSE))</f>
        <v/>
      </c>
      <c r="U105" s="1116" t="str">
        <f>IF(U104="","",VLOOKUP(U104,'標準様式１シフト記号表（勤務時間帯）'!$C$7:$K$36,9,FALSE))</f>
        <v/>
      </c>
      <c r="V105" s="1116" t="str">
        <f>IF(V104="","",VLOOKUP(V104,'標準様式１シフト記号表（勤務時間帯）'!$C$7:$K$36,9,FALSE))</f>
        <v/>
      </c>
      <c r="W105" s="1116" t="str">
        <f>IF(W104="","",VLOOKUP(W104,'標準様式１シフト記号表（勤務時間帯）'!$C$7:$K$36,9,FALSE))</f>
        <v/>
      </c>
      <c r="X105" s="1116" t="str">
        <f>IF(X104="","",VLOOKUP(X104,'標準様式１シフト記号表（勤務時間帯）'!$C$7:$K$36,9,FALSE))</f>
        <v/>
      </c>
      <c r="Y105" s="1127" t="str">
        <f>IF(Y104="","",VLOOKUP(Y104,'標準様式１シフト記号表（勤務時間帯）'!$C$7:$K$36,9,FALSE))</f>
        <v/>
      </c>
      <c r="Z105" s="1103" t="str">
        <f>IF(Z104="","",VLOOKUP(Z104,'標準様式１シフト記号表（勤務時間帯）'!$C$7:$K$36,9,FALSE))</f>
        <v/>
      </c>
      <c r="AA105" s="1116" t="str">
        <f>IF(AA104="","",VLOOKUP(AA104,'標準様式１シフト記号表（勤務時間帯）'!$C$7:$K$36,9,FALSE))</f>
        <v/>
      </c>
      <c r="AB105" s="1116" t="str">
        <f>IF(AB104="","",VLOOKUP(AB104,'標準様式１シフト記号表（勤務時間帯）'!$C$7:$K$36,9,FALSE))</f>
        <v/>
      </c>
      <c r="AC105" s="1116" t="str">
        <f>IF(AC104="","",VLOOKUP(AC104,'標準様式１シフト記号表（勤務時間帯）'!$C$7:$K$36,9,FALSE))</f>
        <v/>
      </c>
      <c r="AD105" s="1116" t="str">
        <f>IF(AD104="","",VLOOKUP(AD104,'標準様式１シフト記号表（勤務時間帯）'!$C$7:$K$36,9,FALSE))</f>
        <v/>
      </c>
      <c r="AE105" s="1116" t="str">
        <f>IF(AE104="","",VLOOKUP(AE104,'標準様式１シフト記号表（勤務時間帯）'!$C$7:$K$36,9,FALSE))</f>
        <v/>
      </c>
      <c r="AF105" s="1127" t="str">
        <f>IF(AF104="","",VLOOKUP(AF104,'標準様式１シフト記号表（勤務時間帯）'!$C$7:$K$36,9,FALSE))</f>
        <v/>
      </c>
      <c r="AG105" s="1103" t="str">
        <f>IF(AG104="","",VLOOKUP(AG104,'標準様式１シフト記号表（勤務時間帯）'!$C$7:$K$36,9,FALSE))</f>
        <v/>
      </c>
      <c r="AH105" s="1116" t="str">
        <f>IF(AH104="","",VLOOKUP(AH104,'標準様式１シフト記号表（勤務時間帯）'!$C$7:$K$36,9,FALSE))</f>
        <v/>
      </c>
      <c r="AI105" s="1116" t="str">
        <f>IF(AI104="","",VLOOKUP(AI104,'標準様式１シフト記号表（勤務時間帯）'!$C$7:$K$36,9,FALSE))</f>
        <v/>
      </c>
      <c r="AJ105" s="1116" t="str">
        <f>IF(AJ104="","",VLOOKUP(AJ104,'標準様式１シフト記号表（勤務時間帯）'!$C$7:$K$36,9,FALSE))</f>
        <v/>
      </c>
      <c r="AK105" s="1116" t="str">
        <f>IF(AK104="","",VLOOKUP(AK104,'標準様式１シフト記号表（勤務時間帯）'!$C$7:$K$36,9,FALSE))</f>
        <v/>
      </c>
      <c r="AL105" s="1116" t="str">
        <f>IF(AL104="","",VLOOKUP(AL104,'標準様式１シフト記号表（勤務時間帯）'!$C$7:$K$36,9,FALSE))</f>
        <v/>
      </c>
      <c r="AM105" s="1127" t="str">
        <f>IF(AM104="","",VLOOKUP(AM104,'標準様式１シフト記号表（勤務時間帯）'!$C$7:$K$36,9,FALSE))</f>
        <v/>
      </c>
      <c r="AN105" s="1103" t="str">
        <f>IF(AN104="","",VLOOKUP(AN104,'標準様式１シフト記号表（勤務時間帯）'!$C$7:$K$36,9,FALSE))</f>
        <v/>
      </c>
      <c r="AO105" s="1116" t="str">
        <f>IF(AO104="","",VLOOKUP(AO104,'標準様式１シフト記号表（勤務時間帯）'!$C$7:$K$36,9,FALSE))</f>
        <v/>
      </c>
      <c r="AP105" s="1116" t="str">
        <f>IF(AP104="","",VLOOKUP(AP104,'標準様式１シフト記号表（勤務時間帯）'!$C$7:$K$36,9,FALSE))</f>
        <v/>
      </c>
      <c r="AQ105" s="1116" t="str">
        <f>IF(AQ104="","",VLOOKUP(AQ104,'標準様式１シフト記号表（勤務時間帯）'!$C$7:$K$36,9,FALSE))</f>
        <v/>
      </c>
      <c r="AR105" s="1116" t="str">
        <f>IF(AR104="","",VLOOKUP(AR104,'標準様式１シフト記号表（勤務時間帯）'!$C$7:$K$36,9,FALSE))</f>
        <v/>
      </c>
      <c r="AS105" s="1116" t="str">
        <f>IF(AS104="","",VLOOKUP(AS104,'標準様式１シフト記号表（勤務時間帯）'!$C$7:$K$36,9,FALSE))</f>
        <v/>
      </c>
      <c r="AT105" s="1127" t="str">
        <f>IF(AT104="","",VLOOKUP(AT104,'標準様式１シフト記号表（勤務時間帯）'!$C$7:$K$36,9,FALSE))</f>
        <v/>
      </c>
      <c r="AU105" s="1103" t="str">
        <f>IF(AU104="","",VLOOKUP(AU104,'標準様式１シフト記号表（勤務時間帯）'!$C$7:$K$36,9,FALSE))</f>
        <v/>
      </c>
      <c r="AV105" s="1116" t="str">
        <f>IF(AV104="","",VLOOKUP(AV104,'標準様式１シフト記号表（勤務時間帯）'!$C$7:$K$36,9,FALSE))</f>
        <v/>
      </c>
      <c r="AW105" s="1116" t="str">
        <f>IF(AW104="","",VLOOKUP(AW104,'標準様式１シフト記号表（勤務時間帯）'!$C$7:$K$36,9,FALSE))</f>
        <v/>
      </c>
      <c r="AX105" s="1162">
        <f>IF($BB$4="４週",SUM(S105:AT105),IF($BB$4="暦月",SUM(S105:AW105),""))</f>
        <v>0</v>
      </c>
      <c r="AY105" s="1175"/>
      <c r="AZ105" s="1186">
        <f>IF($BB$4="４週",AX105/4,IF($BB$4="暦月",'標準様式１（100名）'!AX105/('標準様式１（100名）'!$BB$9/7),""))</f>
        <v>0</v>
      </c>
      <c r="BA105" s="1195"/>
      <c r="BB105" s="1210"/>
      <c r="BC105" s="1049"/>
      <c r="BD105" s="1049"/>
      <c r="BE105" s="1049"/>
      <c r="BF105" s="1061"/>
    </row>
    <row r="106" spans="2:58" ht="20.25" customHeight="1">
      <c r="B106" s="939"/>
      <c r="C106" s="960"/>
      <c r="D106" s="980"/>
      <c r="E106" s="990"/>
      <c r="F106" s="1244">
        <f>C104</f>
        <v>0</v>
      </c>
      <c r="G106" s="1007"/>
      <c r="H106" s="1018"/>
      <c r="I106" s="1026"/>
      <c r="J106" s="1026"/>
      <c r="K106" s="1031"/>
      <c r="L106" s="1042"/>
      <c r="M106" s="1051"/>
      <c r="N106" s="1051"/>
      <c r="O106" s="1063"/>
      <c r="P106" s="1070" t="s">
        <v>316</v>
      </c>
      <c r="Q106" s="1079"/>
      <c r="R106" s="1087"/>
      <c r="S106" s="1104" t="str">
        <f>IF(S104="","",VLOOKUP(S104,'標準様式１シフト記号表（勤務時間帯）'!$C$7:$U$36,19,FALSE))</f>
        <v/>
      </c>
      <c r="T106" s="1117" t="str">
        <f>IF(T104="","",VLOOKUP(T104,'標準様式１シフト記号表（勤務時間帯）'!$C$7:$U$36,19,FALSE))</f>
        <v/>
      </c>
      <c r="U106" s="1117" t="str">
        <f>IF(U104="","",VLOOKUP(U104,'標準様式１シフト記号表（勤務時間帯）'!$C$7:$U$36,19,FALSE))</f>
        <v/>
      </c>
      <c r="V106" s="1117" t="str">
        <f>IF(V104="","",VLOOKUP(V104,'標準様式１シフト記号表（勤務時間帯）'!$C$7:$U$36,19,FALSE))</f>
        <v/>
      </c>
      <c r="W106" s="1117" t="str">
        <f>IF(W104="","",VLOOKUP(W104,'標準様式１シフト記号表（勤務時間帯）'!$C$7:$U$36,19,FALSE))</f>
        <v/>
      </c>
      <c r="X106" s="1117" t="str">
        <f>IF(X104="","",VLOOKUP(X104,'標準様式１シフト記号表（勤務時間帯）'!$C$7:$U$36,19,FALSE))</f>
        <v/>
      </c>
      <c r="Y106" s="1128" t="str">
        <f>IF(Y104="","",VLOOKUP(Y104,'標準様式１シフト記号表（勤務時間帯）'!$C$7:$U$36,19,FALSE))</f>
        <v/>
      </c>
      <c r="Z106" s="1104" t="str">
        <f>IF(Z104="","",VLOOKUP(Z104,'標準様式１シフト記号表（勤務時間帯）'!$C$7:$U$36,19,FALSE))</f>
        <v/>
      </c>
      <c r="AA106" s="1117" t="str">
        <f>IF(AA104="","",VLOOKUP(AA104,'標準様式１シフト記号表（勤務時間帯）'!$C$7:$U$36,19,FALSE))</f>
        <v/>
      </c>
      <c r="AB106" s="1117" t="str">
        <f>IF(AB104="","",VLOOKUP(AB104,'標準様式１シフト記号表（勤務時間帯）'!$C$7:$U$36,19,FALSE))</f>
        <v/>
      </c>
      <c r="AC106" s="1117" t="str">
        <f>IF(AC104="","",VLOOKUP(AC104,'標準様式１シフト記号表（勤務時間帯）'!$C$7:$U$36,19,FALSE))</f>
        <v/>
      </c>
      <c r="AD106" s="1117" t="str">
        <f>IF(AD104="","",VLOOKUP(AD104,'標準様式１シフト記号表（勤務時間帯）'!$C$7:$U$36,19,FALSE))</f>
        <v/>
      </c>
      <c r="AE106" s="1117" t="str">
        <f>IF(AE104="","",VLOOKUP(AE104,'標準様式１シフト記号表（勤務時間帯）'!$C$7:$U$36,19,FALSE))</f>
        <v/>
      </c>
      <c r="AF106" s="1128" t="str">
        <f>IF(AF104="","",VLOOKUP(AF104,'標準様式１シフト記号表（勤務時間帯）'!$C$7:$U$36,19,FALSE))</f>
        <v/>
      </c>
      <c r="AG106" s="1104" t="str">
        <f>IF(AG104="","",VLOOKUP(AG104,'標準様式１シフト記号表（勤務時間帯）'!$C$7:$U$36,19,FALSE))</f>
        <v/>
      </c>
      <c r="AH106" s="1117" t="str">
        <f>IF(AH104="","",VLOOKUP(AH104,'標準様式１シフト記号表（勤務時間帯）'!$C$7:$U$36,19,FALSE))</f>
        <v/>
      </c>
      <c r="AI106" s="1117" t="str">
        <f>IF(AI104="","",VLOOKUP(AI104,'標準様式１シフト記号表（勤務時間帯）'!$C$7:$U$36,19,FALSE))</f>
        <v/>
      </c>
      <c r="AJ106" s="1117" t="str">
        <f>IF(AJ104="","",VLOOKUP(AJ104,'標準様式１シフト記号表（勤務時間帯）'!$C$7:$U$36,19,FALSE))</f>
        <v/>
      </c>
      <c r="AK106" s="1117" t="str">
        <f>IF(AK104="","",VLOOKUP(AK104,'標準様式１シフト記号表（勤務時間帯）'!$C$7:$U$36,19,FALSE))</f>
        <v/>
      </c>
      <c r="AL106" s="1117" t="str">
        <f>IF(AL104="","",VLOOKUP(AL104,'標準様式１シフト記号表（勤務時間帯）'!$C$7:$U$36,19,FALSE))</f>
        <v/>
      </c>
      <c r="AM106" s="1128" t="str">
        <f>IF(AM104="","",VLOOKUP(AM104,'標準様式１シフト記号表（勤務時間帯）'!$C$7:$U$36,19,FALSE))</f>
        <v/>
      </c>
      <c r="AN106" s="1104" t="str">
        <f>IF(AN104="","",VLOOKUP(AN104,'標準様式１シフト記号表（勤務時間帯）'!$C$7:$U$36,19,FALSE))</f>
        <v/>
      </c>
      <c r="AO106" s="1117" t="str">
        <f>IF(AO104="","",VLOOKUP(AO104,'標準様式１シフト記号表（勤務時間帯）'!$C$7:$U$36,19,FALSE))</f>
        <v/>
      </c>
      <c r="AP106" s="1117" t="str">
        <f>IF(AP104="","",VLOOKUP(AP104,'標準様式１シフト記号表（勤務時間帯）'!$C$7:$U$36,19,FALSE))</f>
        <v/>
      </c>
      <c r="AQ106" s="1117" t="str">
        <f>IF(AQ104="","",VLOOKUP(AQ104,'標準様式１シフト記号表（勤務時間帯）'!$C$7:$U$36,19,FALSE))</f>
        <v/>
      </c>
      <c r="AR106" s="1117" t="str">
        <f>IF(AR104="","",VLOOKUP(AR104,'標準様式１シフト記号表（勤務時間帯）'!$C$7:$U$36,19,FALSE))</f>
        <v/>
      </c>
      <c r="AS106" s="1117" t="str">
        <f>IF(AS104="","",VLOOKUP(AS104,'標準様式１シフト記号表（勤務時間帯）'!$C$7:$U$36,19,FALSE))</f>
        <v/>
      </c>
      <c r="AT106" s="1128" t="str">
        <f>IF(AT104="","",VLOOKUP(AT104,'標準様式１シフト記号表（勤務時間帯）'!$C$7:$U$36,19,FALSE))</f>
        <v/>
      </c>
      <c r="AU106" s="1104" t="str">
        <f>IF(AU104="","",VLOOKUP(AU104,'標準様式１シフト記号表（勤務時間帯）'!$C$7:$U$36,19,FALSE))</f>
        <v/>
      </c>
      <c r="AV106" s="1117" t="str">
        <f>IF(AV104="","",VLOOKUP(AV104,'標準様式１シフト記号表（勤務時間帯）'!$C$7:$U$36,19,FALSE))</f>
        <v/>
      </c>
      <c r="AW106" s="1117" t="str">
        <f>IF(AW104="","",VLOOKUP(AW104,'標準様式１シフト記号表（勤務時間帯）'!$C$7:$U$36,19,FALSE))</f>
        <v/>
      </c>
      <c r="AX106" s="1163">
        <f>IF($BB$4="４週",SUM(S106:AT106),IF($BB$4="暦月",SUM(S106:AW106),""))</f>
        <v>0</v>
      </c>
      <c r="AY106" s="1176"/>
      <c r="AZ106" s="1187">
        <f>IF($BB$4="４週",AX106/4,IF($BB$4="暦月",'標準様式１（100名）'!AX106/('標準様式１（100名）'!$BB$9/7),""))</f>
        <v>0</v>
      </c>
      <c r="BA106" s="1196"/>
      <c r="BB106" s="1211"/>
      <c r="BC106" s="1051"/>
      <c r="BD106" s="1051"/>
      <c r="BE106" s="1051"/>
      <c r="BF106" s="1063"/>
    </row>
    <row r="107" spans="2:58" ht="20.25" customHeight="1">
      <c r="B107" s="939">
        <f>B104+1</f>
        <v>29</v>
      </c>
      <c r="C107" s="958"/>
      <c r="D107" s="978"/>
      <c r="E107" s="988"/>
      <c r="F107" s="995"/>
      <c r="G107" s="995"/>
      <c r="H107" s="1019"/>
      <c r="I107" s="1026"/>
      <c r="J107" s="1026"/>
      <c r="K107" s="1031"/>
      <c r="L107" s="1041"/>
      <c r="M107" s="1050"/>
      <c r="N107" s="1050"/>
      <c r="O107" s="1062"/>
      <c r="P107" s="1071" t="s">
        <v>589</v>
      </c>
      <c r="Q107" s="1080"/>
      <c r="R107" s="1088"/>
      <c r="S107" s="1252"/>
      <c r="T107" s="1254"/>
      <c r="U107" s="1254"/>
      <c r="V107" s="1254"/>
      <c r="W107" s="1254"/>
      <c r="X107" s="1254"/>
      <c r="Y107" s="1255"/>
      <c r="Z107" s="1252"/>
      <c r="AA107" s="1254"/>
      <c r="AB107" s="1254"/>
      <c r="AC107" s="1254"/>
      <c r="AD107" s="1254"/>
      <c r="AE107" s="1254"/>
      <c r="AF107" s="1255"/>
      <c r="AG107" s="1252"/>
      <c r="AH107" s="1254"/>
      <c r="AI107" s="1254"/>
      <c r="AJ107" s="1254"/>
      <c r="AK107" s="1254"/>
      <c r="AL107" s="1254"/>
      <c r="AM107" s="1255"/>
      <c r="AN107" s="1252"/>
      <c r="AO107" s="1254"/>
      <c r="AP107" s="1254"/>
      <c r="AQ107" s="1254"/>
      <c r="AR107" s="1254"/>
      <c r="AS107" s="1254"/>
      <c r="AT107" s="1255"/>
      <c r="AU107" s="1252"/>
      <c r="AV107" s="1254"/>
      <c r="AW107" s="1254"/>
      <c r="AX107" s="1257"/>
      <c r="AY107" s="1261"/>
      <c r="AZ107" s="1264"/>
      <c r="BA107" s="1267"/>
      <c r="BB107" s="1209"/>
      <c r="BC107" s="1050"/>
      <c r="BD107" s="1050"/>
      <c r="BE107" s="1050"/>
      <c r="BF107" s="1062"/>
    </row>
    <row r="108" spans="2:58" ht="20.25" customHeight="1">
      <c r="B108" s="939"/>
      <c r="C108" s="959"/>
      <c r="D108" s="979"/>
      <c r="E108" s="989"/>
      <c r="F108" s="993"/>
      <c r="G108" s="1006"/>
      <c r="H108" s="1018"/>
      <c r="I108" s="1026"/>
      <c r="J108" s="1026"/>
      <c r="K108" s="1031"/>
      <c r="L108" s="1040"/>
      <c r="M108" s="1049"/>
      <c r="N108" s="1049"/>
      <c r="O108" s="1061"/>
      <c r="P108" s="1069" t="s">
        <v>590</v>
      </c>
      <c r="Q108" s="1078"/>
      <c r="R108" s="1086"/>
      <c r="S108" s="1103" t="str">
        <f>IF(S107="","",VLOOKUP(S107,'標準様式１シフト記号表（勤務時間帯）'!$C$7:$K$36,9,FALSE))</f>
        <v/>
      </c>
      <c r="T108" s="1116" t="str">
        <f>IF(T107="","",VLOOKUP(T107,'標準様式１シフト記号表（勤務時間帯）'!$C$7:$K$36,9,FALSE))</f>
        <v/>
      </c>
      <c r="U108" s="1116" t="str">
        <f>IF(U107="","",VLOOKUP(U107,'標準様式１シフト記号表（勤務時間帯）'!$C$7:$K$36,9,FALSE))</f>
        <v/>
      </c>
      <c r="V108" s="1116" t="str">
        <f>IF(V107="","",VLOOKUP(V107,'標準様式１シフト記号表（勤務時間帯）'!$C$7:$K$36,9,FALSE))</f>
        <v/>
      </c>
      <c r="W108" s="1116" t="str">
        <f>IF(W107="","",VLOOKUP(W107,'標準様式１シフト記号表（勤務時間帯）'!$C$7:$K$36,9,FALSE))</f>
        <v/>
      </c>
      <c r="X108" s="1116" t="str">
        <f>IF(X107="","",VLOOKUP(X107,'標準様式１シフト記号表（勤務時間帯）'!$C$7:$K$36,9,FALSE))</f>
        <v/>
      </c>
      <c r="Y108" s="1127" t="str">
        <f>IF(Y107="","",VLOOKUP(Y107,'標準様式１シフト記号表（勤務時間帯）'!$C$7:$K$36,9,FALSE))</f>
        <v/>
      </c>
      <c r="Z108" s="1103" t="str">
        <f>IF(Z107="","",VLOOKUP(Z107,'標準様式１シフト記号表（勤務時間帯）'!$C$7:$K$36,9,FALSE))</f>
        <v/>
      </c>
      <c r="AA108" s="1116" t="str">
        <f>IF(AA107="","",VLOOKUP(AA107,'標準様式１シフト記号表（勤務時間帯）'!$C$7:$K$36,9,FALSE))</f>
        <v/>
      </c>
      <c r="AB108" s="1116" t="str">
        <f>IF(AB107="","",VLOOKUP(AB107,'標準様式１シフト記号表（勤務時間帯）'!$C$7:$K$36,9,FALSE))</f>
        <v/>
      </c>
      <c r="AC108" s="1116" t="str">
        <f>IF(AC107="","",VLOOKUP(AC107,'標準様式１シフト記号表（勤務時間帯）'!$C$7:$K$36,9,FALSE))</f>
        <v/>
      </c>
      <c r="AD108" s="1116" t="str">
        <f>IF(AD107="","",VLOOKUP(AD107,'標準様式１シフト記号表（勤務時間帯）'!$C$7:$K$36,9,FALSE))</f>
        <v/>
      </c>
      <c r="AE108" s="1116" t="str">
        <f>IF(AE107="","",VLOOKUP(AE107,'標準様式１シフト記号表（勤務時間帯）'!$C$7:$K$36,9,FALSE))</f>
        <v/>
      </c>
      <c r="AF108" s="1127" t="str">
        <f>IF(AF107="","",VLOOKUP(AF107,'標準様式１シフト記号表（勤務時間帯）'!$C$7:$K$36,9,FALSE))</f>
        <v/>
      </c>
      <c r="AG108" s="1103" t="str">
        <f>IF(AG107="","",VLOOKUP(AG107,'標準様式１シフト記号表（勤務時間帯）'!$C$7:$K$36,9,FALSE))</f>
        <v/>
      </c>
      <c r="AH108" s="1116" t="str">
        <f>IF(AH107="","",VLOOKUP(AH107,'標準様式１シフト記号表（勤務時間帯）'!$C$7:$K$36,9,FALSE))</f>
        <v/>
      </c>
      <c r="AI108" s="1116" t="str">
        <f>IF(AI107="","",VLOOKUP(AI107,'標準様式１シフト記号表（勤務時間帯）'!$C$7:$K$36,9,FALSE))</f>
        <v/>
      </c>
      <c r="AJ108" s="1116" t="str">
        <f>IF(AJ107="","",VLOOKUP(AJ107,'標準様式１シフト記号表（勤務時間帯）'!$C$7:$K$36,9,FALSE))</f>
        <v/>
      </c>
      <c r="AK108" s="1116" t="str">
        <f>IF(AK107="","",VLOOKUP(AK107,'標準様式１シフト記号表（勤務時間帯）'!$C$7:$K$36,9,FALSE))</f>
        <v/>
      </c>
      <c r="AL108" s="1116" t="str">
        <f>IF(AL107="","",VLOOKUP(AL107,'標準様式１シフト記号表（勤務時間帯）'!$C$7:$K$36,9,FALSE))</f>
        <v/>
      </c>
      <c r="AM108" s="1127" t="str">
        <f>IF(AM107="","",VLOOKUP(AM107,'標準様式１シフト記号表（勤務時間帯）'!$C$7:$K$36,9,FALSE))</f>
        <v/>
      </c>
      <c r="AN108" s="1103" t="str">
        <f>IF(AN107="","",VLOOKUP(AN107,'標準様式１シフト記号表（勤務時間帯）'!$C$7:$K$36,9,FALSE))</f>
        <v/>
      </c>
      <c r="AO108" s="1116" t="str">
        <f>IF(AO107="","",VLOOKUP(AO107,'標準様式１シフト記号表（勤務時間帯）'!$C$7:$K$36,9,FALSE))</f>
        <v/>
      </c>
      <c r="AP108" s="1116" t="str">
        <f>IF(AP107="","",VLOOKUP(AP107,'標準様式１シフト記号表（勤務時間帯）'!$C$7:$K$36,9,FALSE))</f>
        <v/>
      </c>
      <c r="AQ108" s="1116" t="str">
        <f>IF(AQ107="","",VLOOKUP(AQ107,'標準様式１シフト記号表（勤務時間帯）'!$C$7:$K$36,9,FALSE))</f>
        <v/>
      </c>
      <c r="AR108" s="1116" t="str">
        <f>IF(AR107="","",VLOOKUP(AR107,'標準様式１シフト記号表（勤務時間帯）'!$C$7:$K$36,9,FALSE))</f>
        <v/>
      </c>
      <c r="AS108" s="1116" t="str">
        <f>IF(AS107="","",VLOOKUP(AS107,'標準様式１シフト記号表（勤務時間帯）'!$C$7:$K$36,9,FALSE))</f>
        <v/>
      </c>
      <c r="AT108" s="1127" t="str">
        <f>IF(AT107="","",VLOOKUP(AT107,'標準様式１シフト記号表（勤務時間帯）'!$C$7:$K$36,9,FALSE))</f>
        <v/>
      </c>
      <c r="AU108" s="1103" t="str">
        <f>IF(AU107="","",VLOOKUP(AU107,'標準様式１シフト記号表（勤務時間帯）'!$C$7:$K$36,9,FALSE))</f>
        <v/>
      </c>
      <c r="AV108" s="1116" t="str">
        <f>IF(AV107="","",VLOOKUP(AV107,'標準様式１シフト記号表（勤務時間帯）'!$C$7:$K$36,9,FALSE))</f>
        <v/>
      </c>
      <c r="AW108" s="1116" t="str">
        <f>IF(AW107="","",VLOOKUP(AW107,'標準様式１シフト記号表（勤務時間帯）'!$C$7:$K$36,9,FALSE))</f>
        <v/>
      </c>
      <c r="AX108" s="1162">
        <f>IF($BB$4="４週",SUM(S108:AT108),IF($BB$4="暦月",SUM(S108:AW108),""))</f>
        <v>0</v>
      </c>
      <c r="AY108" s="1175"/>
      <c r="AZ108" s="1186">
        <f>IF($BB$4="４週",AX108/4,IF($BB$4="暦月",'標準様式１（100名）'!AX108/('標準様式１（100名）'!$BB$9/7),""))</f>
        <v>0</v>
      </c>
      <c r="BA108" s="1195"/>
      <c r="BB108" s="1210"/>
      <c r="BC108" s="1049"/>
      <c r="BD108" s="1049"/>
      <c r="BE108" s="1049"/>
      <c r="BF108" s="1061"/>
    </row>
    <row r="109" spans="2:58" ht="20.25" customHeight="1">
      <c r="B109" s="939"/>
      <c r="C109" s="960"/>
      <c r="D109" s="980"/>
      <c r="E109" s="990"/>
      <c r="F109" s="1244">
        <f>C107</f>
        <v>0</v>
      </c>
      <c r="G109" s="1007"/>
      <c r="H109" s="1018"/>
      <c r="I109" s="1026"/>
      <c r="J109" s="1026"/>
      <c r="K109" s="1031"/>
      <c r="L109" s="1042"/>
      <c r="M109" s="1051"/>
      <c r="N109" s="1051"/>
      <c r="O109" s="1063"/>
      <c r="P109" s="1070" t="s">
        <v>316</v>
      </c>
      <c r="Q109" s="1079"/>
      <c r="R109" s="1087"/>
      <c r="S109" s="1104" t="str">
        <f>IF(S107="","",VLOOKUP(S107,'標準様式１シフト記号表（勤務時間帯）'!$C$7:$U$36,19,FALSE))</f>
        <v/>
      </c>
      <c r="T109" s="1117" t="str">
        <f>IF(T107="","",VLOOKUP(T107,'標準様式１シフト記号表（勤務時間帯）'!$C$7:$U$36,19,FALSE))</f>
        <v/>
      </c>
      <c r="U109" s="1117" t="str">
        <f>IF(U107="","",VLOOKUP(U107,'標準様式１シフト記号表（勤務時間帯）'!$C$7:$U$36,19,FALSE))</f>
        <v/>
      </c>
      <c r="V109" s="1117" t="str">
        <f>IF(V107="","",VLOOKUP(V107,'標準様式１シフト記号表（勤務時間帯）'!$C$7:$U$36,19,FALSE))</f>
        <v/>
      </c>
      <c r="W109" s="1117" t="str">
        <f>IF(W107="","",VLOOKUP(W107,'標準様式１シフト記号表（勤務時間帯）'!$C$7:$U$36,19,FALSE))</f>
        <v/>
      </c>
      <c r="X109" s="1117" t="str">
        <f>IF(X107="","",VLOOKUP(X107,'標準様式１シフト記号表（勤務時間帯）'!$C$7:$U$36,19,FALSE))</f>
        <v/>
      </c>
      <c r="Y109" s="1128" t="str">
        <f>IF(Y107="","",VLOOKUP(Y107,'標準様式１シフト記号表（勤務時間帯）'!$C$7:$U$36,19,FALSE))</f>
        <v/>
      </c>
      <c r="Z109" s="1104" t="str">
        <f>IF(Z107="","",VLOOKUP(Z107,'標準様式１シフト記号表（勤務時間帯）'!$C$7:$U$36,19,FALSE))</f>
        <v/>
      </c>
      <c r="AA109" s="1117" t="str">
        <f>IF(AA107="","",VLOOKUP(AA107,'標準様式１シフト記号表（勤務時間帯）'!$C$7:$U$36,19,FALSE))</f>
        <v/>
      </c>
      <c r="AB109" s="1117" t="str">
        <f>IF(AB107="","",VLOOKUP(AB107,'標準様式１シフト記号表（勤務時間帯）'!$C$7:$U$36,19,FALSE))</f>
        <v/>
      </c>
      <c r="AC109" s="1117" t="str">
        <f>IF(AC107="","",VLOOKUP(AC107,'標準様式１シフト記号表（勤務時間帯）'!$C$7:$U$36,19,FALSE))</f>
        <v/>
      </c>
      <c r="AD109" s="1117" t="str">
        <f>IF(AD107="","",VLOOKUP(AD107,'標準様式１シフト記号表（勤務時間帯）'!$C$7:$U$36,19,FALSE))</f>
        <v/>
      </c>
      <c r="AE109" s="1117" t="str">
        <f>IF(AE107="","",VLOOKUP(AE107,'標準様式１シフト記号表（勤務時間帯）'!$C$7:$U$36,19,FALSE))</f>
        <v/>
      </c>
      <c r="AF109" s="1128" t="str">
        <f>IF(AF107="","",VLOOKUP(AF107,'標準様式１シフト記号表（勤務時間帯）'!$C$7:$U$36,19,FALSE))</f>
        <v/>
      </c>
      <c r="AG109" s="1104" t="str">
        <f>IF(AG107="","",VLOOKUP(AG107,'標準様式１シフト記号表（勤務時間帯）'!$C$7:$U$36,19,FALSE))</f>
        <v/>
      </c>
      <c r="AH109" s="1117" t="str">
        <f>IF(AH107="","",VLOOKUP(AH107,'標準様式１シフト記号表（勤務時間帯）'!$C$7:$U$36,19,FALSE))</f>
        <v/>
      </c>
      <c r="AI109" s="1117" t="str">
        <f>IF(AI107="","",VLOOKUP(AI107,'標準様式１シフト記号表（勤務時間帯）'!$C$7:$U$36,19,FALSE))</f>
        <v/>
      </c>
      <c r="AJ109" s="1117" t="str">
        <f>IF(AJ107="","",VLOOKUP(AJ107,'標準様式１シフト記号表（勤務時間帯）'!$C$7:$U$36,19,FALSE))</f>
        <v/>
      </c>
      <c r="AK109" s="1117" t="str">
        <f>IF(AK107="","",VLOOKUP(AK107,'標準様式１シフト記号表（勤務時間帯）'!$C$7:$U$36,19,FALSE))</f>
        <v/>
      </c>
      <c r="AL109" s="1117" t="str">
        <f>IF(AL107="","",VLOOKUP(AL107,'標準様式１シフト記号表（勤務時間帯）'!$C$7:$U$36,19,FALSE))</f>
        <v/>
      </c>
      <c r="AM109" s="1128" t="str">
        <f>IF(AM107="","",VLOOKUP(AM107,'標準様式１シフト記号表（勤務時間帯）'!$C$7:$U$36,19,FALSE))</f>
        <v/>
      </c>
      <c r="AN109" s="1104" t="str">
        <f>IF(AN107="","",VLOOKUP(AN107,'標準様式１シフト記号表（勤務時間帯）'!$C$7:$U$36,19,FALSE))</f>
        <v/>
      </c>
      <c r="AO109" s="1117" t="str">
        <f>IF(AO107="","",VLOOKUP(AO107,'標準様式１シフト記号表（勤務時間帯）'!$C$7:$U$36,19,FALSE))</f>
        <v/>
      </c>
      <c r="AP109" s="1117" t="str">
        <f>IF(AP107="","",VLOOKUP(AP107,'標準様式１シフト記号表（勤務時間帯）'!$C$7:$U$36,19,FALSE))</f>
        <v/>
      </c>
      <c r="AQ109" s="1117" t="str">
        <f>IF(AQ107="","",VLOOKUP(AQ107,'標準様式１シフト記号表（勤務時間帯）'!$C$7:$U$36,19,FALSE))</f>
        <v/>
      </c>
      <c r="AR109" s="1117" t="str">
        <f>IF(AR107="","",VLOOKUP(AR107,'標準様式１シフト記号表（勤務時間帯）'!$C$7:$U$36,19,FALSE))</f>
        <v/>
      </c>
      <c r="AS109" s="1117" t="str">
        <f>IF(AS107="","",VLOOKUP(AS107,'標準様式１シフト記号表（勤務時間帯）'!$C$7:$U$36,19,FALSE))</f>
        <v/>
      </c>
      <c r="AT109" s="1128" t="str">
        <f>IF(AT107="","",VLOOKUP(AT107,'標準様式１シフト記号表（勤務時間帯）'!$C$7:$U$36,19,FALSE))</f>
        <v/>
      </c>
      <c r="AU109" s="1104" t="str">
        <f>IF(AU107="","",VLOOKUP(AU107,'標準様式１シフト記号表（勤務時間帯）'!$C$7:$U$36,19,FALSE))</f>
        <v/>
      </c>
      <c r="AV109" s="1117" t="str">
        <f>IF(AV107="","",VLOOKUP(AV107,'標準様式１シフト記号表（勤務時間帯）'!$C$7:$U$36,19,FALSE))</f>
        <v/>
      </c>
      <c r="AW109" s="1117" t="str">
        <f>IF(AW107="","",VLOOKUP(AW107,'標準様式１シフト記号表（勤務時間帯）'!$C$7:$U$36,19,FALSE))</f>
        <v/>
      </c>
      <c r="AX109" s="1163">
        <f>IF($BB$4="４週",SUM(S109:AT109),IF($BB$4="暦月",SUM(S109:AW109),""))</f>
        <v>0</v>
      </c>
      <c r="AY109" s="1176"/>
      <c r="AZ109" s="1187">
        <f>IF($BB$4="４週",AX109/4,IF($BB$4="暦月",'標準様式１（100名）'!AX109/('標準様式１（100名）'!$BB$9/7),""))</f>
        <v>0</v>
      </c>
      <c r="BA109" s="1196"/>
      <c r="BB109" s="1211"/>
      <c r="BC109" s="1051"/>
      <c r="BD109" s="1051"/>
      <c r="BE109" s="1051"/>
      <c r="BF109" s="1063"/>
    </row>
    <row r="110" spans="2:58" ht="20.25" customHeight="1">
      <c r="B110" s="939">
        <f>B107+1</f>
        <v>30</v>
      </c>
      <c r="C110" s="958"/>
      <c r="D110" s="978"/>
      <c r="E110" s="988"/>
      <c r="F110" s="995"/>
      <c r="G110" s="995"/>
      <c r="H110" s="1019"/>
      <c r="I110" s="1026"/>
      <c r="J110" s="1026"/>
      <c r="K110" s="1031"/>
      <c r="L110" s="1041"/>
      <c r="M110" s="1050"/>
      <c r="N110" s="1050"/>
      <c r="O110" s="1062"/>
      <c r="P110" s="1071" t="s">
        <v>589</v>
      </c>
      <c r="Q110" s="1080"/>
      <c r="R110" s="1088"/>
      <c r="S110" s="1252"/>
      <c r="T110" s="1254"/>
      <c r="U110" s="1254"/>
      <c r="V110" s="1254"/>
      <c r="W110" s="1254"/>
      <c r="X110" s="1254"/>
      <c r="Y110" s="1255"/>
      <c r="Z110" s="1252"/>
      <c r="AA110" s="1254"/>
      <c r="AB110" s="1254"/>
      <c r="AC110" s="1254"/>
      <c r="AD110" s="1254"/>
      <c r="AE110" s="1254"/>
      <c r="AF110" s="1255"/>
      <c r="AG110" s="1252"/>
      <c r="AH110" s="1254"/>
      <c r="AI110" s="1254"/>
      <c r="AJ110" s="1254"/>
      <c r="AK110" s="1254"/>
      <c r="AL110" s="1254"/>
      <c r="AM110" s="1255"/>
      <c r="AN110" s="1252"/>
      <c r="AO110" s="1254"/>
      <c r="AP110" s="1254"/>
      <c r="AQ110" s="1254"/>
      <c r="AR110" s="1254"/>
      <c r="AS110" s="1254"/>
      <c r="AT110" s="1255"/>
      <c r="AU110" s="1252"/>
      <c r="AV110" s="1254"/>
      <c r="AW110" s="1254"/>
      <c r="AX110" s="1257"/>
      <c r="AY110" s="1261"/>
      <c r="AZ110" s="1264"/>
      <c r="BA110" s="1267"/>
      <c r="BB110" s="1209"/>
      <c r="BC110" s="1050"/>
      <c r="BD110" s="1050"/>
      <c r="BE110" s="1050"/>
      <c r="BF110" s="1062"/>
    </row>
    <row r="111" spans="2:58" ht="20.25" customHeight="1">
      <c r="B111" s="939"/>
      <c r="C111" s="959"/>
      <c r="D111" s="979"/>
      <c r="E111" s="989"/>
      <c r="F111" s="993"/>
      <c r="G111" s="1006"/>
      <c r="H111" s="1018"/>
      <c r="I111" s="1026"/>
      <c r="J111" s="1026"/>
      <c r="K111" s="1031"/>
      <c r="L111" s="1040"/>
      <c r="M111" s="1049"/>
      <c r="N111" s="1049"/>
      <c r="O111" s="1061"/>
      <c r="P111" s="1069" t="s">
        <v>590</v>
      </c>
      <c r="Q111" s="1078"/>
      <c r="R111" s="1086"/>
      <c r="S111" s="1103" t="str">
        <f>IF(S110="","",VLOOKUP(S110,'標準様式１シフト記号表（勤務時間帯）'!$C$7:$K$36,9,FALSE))</f>
        <v/>
      </c>
      <c r="T111" s="1116" t="str">
        <f>IF(T110="","",VLOOKUP(T110,'標準様式１シフト記号表（勤務時間帯）'!$C$7:$K$36,9,FALSE))</f>
        <v/>
      </c>
      <c r="U111" s="1116" t="str">
        <f>IF(U110="","",VLOOKUP(U110,'標準様式１シフト記号表（勤務時間帯）'!$C$7:$K$36,9,FALSE))</f>
        <v/>
      </c>
      <c r="V111" s="1116" t="str">
        <f>IF(V110="","",VLOOKUP(V110,'標準様式１シフト記号表（勤務時間帯）'!$C$7:$K$36,9,FALSE))</f>
        <v/>
      </c>
      <c r="W111" s="1116" t="str">
        <f>IF(W110="","",VLOOKUP(W110,'標準様式１シフト記号表（勤務時間帯）'!$C$7:$K$36,9,FALSE))</f>
        <v/>
      </c>
      <c r="X111" s="1116" t="str">
        <f>IF(X110="","",VLOOKUP(X110,'標準様式１シフト記号表（勤務時間帯）'!$C$7:$K$36,9,FALSE))</f>
        <v/>
      </c>
      <c r="Y111" s="1127" t="str">
        <f>IF(Y110="","",VLOOKUP(Y110,'標準様式１シフト記号表（勤務時間帯）'!$C$7:$K$36,9,FALSE))</f>
        <v/>
      </c>
      <c r="Z111" s="1103" t="str">
        <f>IF(Z110="","",VLOOKUP(Z110,'標準様式１シフト記号表（勤務時間帯）'!$C$7:$K$36,9,FALSE))</f>
        <v/>
      </c>
      <c r="AA111" s="1116" t="str">
        <f>IF(AA110="","",VLOOKUP(AA110,'標準様式１シフト記号表（勤務時間帯）'!$C$7:$K$36,9,FALSE))</f>
        <v/>
      </c>
      <c r="AB111" s="1116" t="str">
        <f>IF(AB110="","",VLOOKUP(AB110,'標準様式１シフト記号表（勤務時間帯）'!$C$7:$K$36,9,FALSE))</f>
        <v/>
      </c>
      <c r="AC111" s="1116" t="str">
        <f>IF(AC110="","",VLOOKUP(AC110,'標準様式１シフト記号表（勤務時間帯）'!$C$7:$K$36,9,FALSE))</f>
        <v/>
      </c>
      <c r="AD111" s="1116" t="str">
        <f>IF(AD110="","",VLOOKUP(AD110,'標準様式１シフト記号表（勤務時間帯）'!$C$7:$K$36,9,FALSE))</f>
        <v/>
      </c>
      <c r="AE111" s="1116" t="str">
        <f>IF(AE110="","",VLOOKUP(AE110,'標準様式１シフト記号表（勤務時間帯）'!$C$7:$K$36,9,FALSE))</f>
        <v/>
      </c>
      <c r="AF111" s="1127" t="str">
        <f>IF(AF110="","",VLOOKUP(AF110,'標準様式１シフト記号表（勤務時間帯）'!$C$7:$K$36,9,FALSE))</f>
        <v/>
      </c>
      <c r="AG111" s="1103" t="str">
        <f>IF(AG110="","",VLOOKUP(AG110,'標準様式１シフト記号表（勤務時間帯）'!$C$7:$K$36,9,FALSE))</f>
        <v/>
      </c>
      <c r="AH111" s="1116" t="str">
        <f>IF(AH110="","",VLOOKUP(AH110,'標準様式１シフト記号表（勤務時間帯）'!$C$7:$K$36,9,FALSE))</f>
        <v/>
      </c>
      <c r="AI111" s="1116" t="str">
        <f>IF(AI110="","",VLOOKUP(AI110,'標準様式１シフト記号表（勤務時間帯）'!$C$7:$K$36,9,FALSE))</f>
        <v/>
      </c>
      <c r="AJ111" s="1116" t="str">
        <f>IF(AJ110="","",VLOOKUP(AJ110,'標準様式１シフト記号表（勤務時間帯）'!$C$7:$K$36,9,FALSE))</f>
        <v/>
      </c>
      <c r="AK111" s="1116" t="str">
        <f>IF(AK110="","",VLOOKUP(AK110,'標準様式１シフト記号表（勤務時間帯）'!$C$7:$K$36,9,FALSE))</f>
        <v/>
      </c>
      <c r="AL111" s="1116" t="str">
        <f>IF(AL110="","",VLOOKUP(AL110,'標準様式１シフト記号表（勤務時間帯）'!$C$7:$K$36,9,FALSE))</f>
        <v/>
      </c>
      <c r="AM111" s="1127" t="str">
        <f>IF(AM110="","",VLOOKUP(AM110,'標準様式１シフト記号表（勤務時間帯）'!$C$7:$K$36,9,FALSE))</f>
        <v/>
      </c>
      <c r="AN111" s="1103" t="str">
        <f>IF(AN110="","",VLOOKUP(AN110,'標準様式１シフト記号表（勤務時間帯）'!$C$7:$K$36,9,FALSE))</f>
        <v/>
      </c>
      <c r="AO111" s="1116" t="str">
        <f>IF(AO110="","",VLOOKUP(AO110,'標準様式１シフト記号表（勤務時間帯）'!$C$7:$K$36,9,FALSE))</f>
        <v/>
      </c>
      <c r="AP111" s="1116" t="str">
        <f>IF(AP110="","",VLOOKUP(AP110,'標準様式１シフト記号表（勤務時間帯）'!$C$7:$K$36,9,FALSE))</f>
        <v/>
      </c>
      <c r="AQ111" s="1116" t="str">
        <f>IF(AQ110="","",VLOOKUP(AQ110,'標準様式１シフト記号表（勤務時間帯）'!$C$7:$K$36,9,FALSE))</f>
        <v/>
      </c>
      <c r="AR111" s="1116" t="str">
        <f>IF(AR110="","",VLOOKUP(AR110,'標準様式１シフト記号表（勤務時間帯）'!$C$7:$K$36,9,FALSE))</f>
        <v/>
      </c>
      <c r="AS111" s="1116" t="str">
        <f>IF(AS110="","",VLOOKUP(AS110,'標準様式１シフト記号表（勤務時間帯）'!$C$7:$K$36,9,FALSE))</f>
        <v/>
      </c>
      <c r="AT111" s="1127" t="str">
        <f>IF(AT110="","",VLOOKUP(AT110,'標準様式１シフト記号表（勤務時間帯）'!$C$7:$K$36,9,FALSE))</f>
        <v/>
      </c>
      <c r="AU111" s="1103" t="str">
        <f>IF(AU110="","",VLOOKUP(AU110,'標準様式１シフト記号表（勤務時間帯）'!$C$7:$K$36,9,FALSE))</f>
        <v/>
      </c>
      <c r="AV111" s="1116" t="str">
        <f>IF(AV110="","",VLOOKUP(AV110,'標準様式１シフト記号表（勤務時間帯）'!$C$7:$K$36,9,FALSE))</f>
        <v/>
      </c>
      <c r="AW111" s="1116" t="str">
        <f>IF(AW110="","",VLOOKUP(AW110,'標準様式１シフト記号表（勤務時間帯）'!$C$7:$K$36,9,FALSE))</f>
        <v/>
      </c>
      <c r="AX111" s="1162">
        <f>IF($BB$4="４週",SUM(S111:AT111),IF($BB$4="暦月",SUM(S111:AW111),""))</f>
        <v>0</v>
      </c>
      <c r="AY111" s="1175"/>
      <c r="AZ111" s="1186">
        <f>IF($BB$4="４週",AX111/4,IF($BB$4="暦月",'標準様式１（100名）'!AX111/('標準様式１（100名）'!$BB$9/7),""))</f>
        <v>0</v>
      </c>
      <c r="BA111" s="1195"/>
      <c r="BB111" s="1210"/>
      <c r="BC111" s="1049"/>
      <c r="BD111" s="1049"/>
      <c r="BE111" s="1049"/>
      <c r="BF111" s="1061"/>
    </row>
    <row r="112" spans="2:58" ht="20.25" customHeight="1">
      <c r="B112" s="939"/>
      <c r="C112" s="960"/>
      <c r="D112" s="980"/>
      <c r="E112" s="990"/>
      <c r="F112" s="1244">
        <f>C110</f>
        <v>0</v>
      </c>
      <c r="G112" s="1007"/>
      <c r="H112" s="1018"/>
      <c r="I112" s="1026"/>
      <c r="J112" s="1026"/>
      <c r="K112" s="1031"/>
      <c r="L112" s="1042"/>
      <c r="M112" s="1051"/>
      <c r="N112" s="1051"/>
      <c r="O112" s="1063"/>
      <c r="P112" s="1070" t="s">
        <v>316</v>
      </c>
      <c r="Q112" s="1079"/>
      <c r="R112" s="1087"/>
      <c r="S112" s="1104" t="str">
        <f>IF(S110="","",VLOOKUP(S110,'標準様式１シフト記号表（勤務時間帯）'!$C$7:$U$36,19,FALSE))</f>
        <v/>
      </c>
      <c r="T112" s="1117" t="str">
        <f>IF(T110="","",VLOOKUP(T110,'標準様式１シフト記号表（勤務時間帯）'!$C$7:$U$36,19,FALSE))</f>
        <v/>
      </c>
      <c r="U112" s="1117" t="str">
        <f>IF(U110="","",VLOOKUP(U110,'標準様式１シフト記号表（勤務時間帯）'!$C$7:$U$36,19,FALSE))</f>
        <v/>
      </c>
      <c r="V112" s="1117" t="str">
        <f>IF(V110="","",VLOOKUP(V110,'標準様式１シフト記号表（勤務時間帯）'!$C$7:$U$36,19,FALSE))</f>
        <v/>
      </c>
      <c r="W112" s="1117" t="str">
        <f>IF(W110="","",VLOOKUP(W110,'標準様式１シフト記号表（勤務時間帯）'!$C$7:$U$36,19,FALSE))</f>
        <v/>
      </c>
      <c r="X112" s="1117" t="str">
        <f>IF(X110="","",VLOOKUP(X110,'標準様式１シフト記号表（勤務時間帯）'!$C$7:$U$36,19,FALSE))</f>
        <v/>
      </c>
      <c r="Y112" s="1128" t="str">
        <f>IF(Y110="","",VLOOKUP(Y110,'標準様式１シフト記号表（勤務時間帯）'!$C$7:$U$36,19,FALSE))</f>
        <v/>
      </c>
      <c r="Z112" s="1104" t="str">
        <f>IF(Z110="","",VLOOKUP(Z110,'標準様式１シフト記号表（勤務時間帯）'!$C$7:$U$36,19,FALSE))</f>
        <v/>
      </c>
      <c r="AA112" s="1117" t="str">
        <f>IF(AA110="","",VLOOKUP(AA110,'標準様式１シフト記号表（勤務時間帯）'!$C$7:$U$36,19,FALSE))</f>
        <v/>
      </c>
      <c r="AB112" s="1117" t="str">
        <f>IF(AB110="","",VLOOKUP(AB110,'標準様式１シフト記号表（勤務時間帯）'!$C$7:$U$36,19,FALSE))</f>
        <v/>
      </c>
      <c r="AC112" s="1117" t="str">
        <f>IF(AC110="","",VLOOKUP(AC110,'標準様式１シフト記号表（勤務時間帯）'!$C$7:$U$36,19,FALSE))</f>
        <v/>
      </c>
      <c r="AD112" s="1117" t="str">
        <f>IF(AD110="","",VLOOKUP(AD110,'標準様式１シフト記号表（勤務時間帯）'!$C$7:$U$36,19,FALSE))</f>
        <v/>
      </c>
      <c r="AE112" s="1117" t="str">
        <f>IF(AE110="","",VLOOKUP(AE110,'標準様式１シフト記号表（勤務時間帯）'!$C$7:$U$36,19,FALSE))</f>
        <v/>
      </c>
      <c r="AF112" s="1128" t="str">
        <f>IF(AF110="","",VLOOKUP(AF110,'標準様式１シフト記号表（勤務時間帯）'!$C$7:$U$36,19,FALSE))</f>
        <v/>
      </c>
      <c r="AG112" s="1104" t="str">
        <f>IF(AG110="","",VLOOKUP(AG110,'標準様式１シフト記号表（勤務時間帯）'!$C$7:$U$36,19,FALSE))</f>
        <v/>
      </c>
      <c r="AH112" s="1117" t="str">
        <f>IF(AH110="","",VLOOKUP(AH110,'標準様式１シフト記号表（勤務時間帯）'!$C$7:$U$36,19,FALSE))</f>
        <v/>
      </c>
      <c r="AI112" s="1117" t="str">
        <f>IF(AI110="","",VLOOKUP(AI110,'標準様式１シフト記号表（勤務時間帯）'!$C$7:$U$36,19,FALSE))</f>
        <v/>
      </c>
      <c r="AJ112" s="1117" t="str">
        <f>IF(AJ110="","",VLOOKUP(AJ110,'標準様式１シフト記号表（勤務時間帯）'!$C$7:$U$36,19,FALSE))</f>
        <v/>
      </c>
      <c r="AK112" s="1117" t="str">
        <f>IF(AK110="","",VLOOKUP(AK110,'標準様式１シフト記号表（勤務時間帯）'!$C$7:$U$36,19,FALSE))</f>
        <v/>
      </c>
      <c r="AL112" s="1117" t="str">
        <f>IF(AL110="","",VLOOKUP(AL110,'標準様式１シフト記号表（勤務時間帯）'!$C$7:$U$36,19,FALSE))</f>
        <v/>
      </c>
      <c r="AM112" s="1128" t="str">
        <f>IF(AM110="","",VLOOKUP(AM110,'標準様式１シフト記号表（勤務時間帯）'!$C$7:$U$36,19,FALSE))</f>
        <v/>
      </c>
      <c r="AN112" s="1104" t="str">
        <f>IF(AN110="","",VLOOKUP(AN110,'標準様式１シフト記号表（勤務時間帯）'!$C$7:$U$36,19,FALSE))</f>
        <v/>
      </c>
      <c r="AO112" s="1117" t="str">
        <f>IF(AO110="","",VLOOKUP(AO110,'標準様式１シフト記号表（勤務時間帯）'!$C$7:$U$36,19,FALSE))</f>
        <v/>
      </c>
      <c r="AP112" s="1117" t="str">
        <f>IF(AP110="","",VLOOKUP(AP110,'標準様式１シフト記号表（勤務時間帯）'!$C$7:$U$36,19,FALSE))</f>
        <v/>
      </c>
      <c r="AQ112" s="1117" t="str">
        <f>IF(AQ110="","",VLOOKUP(AQ110,'標準様式１シフト記号表（勤務時間帯）'!$C$7:$U$36,19,FALSE))</f>
        <v/>
      </c>
      <c r="AR112" s="1117" t="str">
        <f>IF(AR110="","",VLOOKUP(AR110,'標準様式１シフト記号表（勤務時間帯）'!$C$7:$U$36,19,FALSE))</f>
        <v/>
      </c>
      <c r="AS112" s="1117" t="str">
        <f>IF(AS110="","",VLOOKUP(AS110,'標準様式１シフト記号表（勤務時間帯）'!$C$7:$U$36,19,FALSE))</f>
        <v/>
      </c>
      <c r="AT112" s="1128" t="str">
        <f>IF(AT110="","",VLOOKUP(AT110,'標準様式１シフト記号表（勤務時間帯）'!$C$7:$U$36,19,FALSE))</f>
        <v/>
      </c>
      <c r="AU112" s="1104" t="str">
        <f>IF(AU110="","",VLOOKUP(AU110,'標準様式１シフト記号表（勤務時間帯）'!$C$7:$U$36,19,FALSE))</f>
        <v/>
      </c>
      <c r="AV112" s="1117" t="str">
        <f>IF(AV110="","",VLOOKUP(AV110,'標準様式１シフト記号表（勤務時間帯）'!$C$7:$U$36,19,FALSE))</f>
        <v/>
      </c>
      <c r="AW112" s="1117" t="str">
        <f>IF(AW110="","",VLOOKUP(AW110,'標準様式１シフト記号表（勤務時間帯）'!$C$7:$U$36,19,FALSE))</f>
        <v/>
      </c>
      <c r="AX112" s="1163">
        <f>IF($BB$4="４週",SUM(S112:AT112),IF($BB$4="暦月",SUM(S112:AW112),""))</f>
        <v>0</v>
      </c>
      <c r="AY112" s="1176"/>
      <c r="AZ112" s="1187">
        <f>IF($BB$4="４週",AX112/4,IF($BB$4="暦月",'標準様式１（100名）'!AX112/('標準様式１（100名）'!$BB$9/7),""))</f>
        <v>0</v>
      </c>
      <c r="BA112" s="1196"/>
      <c r="BB112" s="1211"/>
      <c r="BC112" s="1051"/>
      <c r="BD112" s="1051"/>
      <c r="BE112" s="1051"/>
      <c r="BF112" s="1063"/>
    </row>
    <row r="113" spans="2:58" ht="20.25" customHeight="1">
      <c r="B113" s="939">
        <f>B110+1</f>
        <v>31</v>
      </c>
      <c r="C113" s="958"/>
      <c r="D113" s="978"/>
      <c r="E113" s="988"/>
      <c r="F113" s="995"/>
      <c r="G113" s="995"/>
      <c r="H113" s="1019"/>
      <c r="I113" s="1026"/>
      <c r="J113" s="1026"/>
      <c r="K113" s="1031"/>
      <c r="L113" s="1041"/>
      <c r="M113" s="1050"/>
      <c r="N113" s="1050"/>
      <c r="O113" s="1062"/>
      <c r="P113" s="1071" t="s">
        <v>589</v>
      </c>
      <c r="Q113" s="1080"/>
      <c r="R113" s="1088"/>
      <c r="S113" s="1252"/>
      <c r="T113" s="1254"/>
      <c r="U113" s="1254"/>
      <c r="V113" s="1254"/>
      <c r="W113" s="1254"/>
      <c r="X113" s="1254"/>
      <c r="Y113" s="1255"/>
      <c r="Z113" s="1252"/>
      <c r="AA113" s="1254"/>
      <c r="AB113" s="1254"/>
      <c r="AC113" s="1254"/>
      <c r="AD113" s="1254"/>
      <c r="AE113" s="1254"/>
      <c r="AF113" s="1255"/>
      <c r="AG113" s="1252"/>
      <c r="AH113" s="1254"/>
      <c r="AI113" s="1254"/>
      <c r="AJ113" s="1254"/>
      <c r="AK113" s="1254"/>
      <c r="AL113" s="1254"/>
      <c r="AM113" s="1255"/>
      <c r="AN113" s="1252"/>
      <c r="AO113" s="1254"/>
      <c r="AP113" s="1254"/>
      <c r="AQ113" s="1254"/>
      <c r="AR113" s="1254"/>
      <c r="AS113" s="1254"/>
      <c r="AT113" s="1255"/>
      <c r="AU113" s="1252"/>
      <c r="AV113" s="1254"/>
      <c r="AW113" s="1254"/>
      <c r="AX113" s="1257"/>
      <c r="AY113" s="1261"/>
      <c r="AZ113" s="1264"/>
      <c r="BA113" s="1267"/>
      <c r="BB113" s="1209"/>
      <c r="BC113" s="1050"/>
      <c r="BD113" s="1050"/>
      <c r="BE113" s="1050"/>
      <c r="BF113" s="1062"/>
    </row>
    <row r="114" spans="2:58" ht="20.25" customHeight="1">
      <c r="B114" s="939"/>
      <c r="C114" s="959"/>
      <c r="D114" s="979"/>
      <c r="E114" s="989"/>
      <c r="F114" s="993"/>
      <c r="G114" s="1006"/>
      <c r="H114" s="1018"/>
      <c r="I114" s="1026"/>
      <c r="J114" s="1026"/>
      <c r="K114" s="1031"/>
      <c r="L114" s="1040"/>
      <c r="M114" s="1049"/>
      <c r="N114" s="1049"/>
      <c r="O114" s="1061"/>
      <c r="P114" s="1069" t="s">
        <v>590</v>
      </c>
      <c r="Q114" s="1078"/>
      <c r="R114" s="1086"/>
      <c r="S114" s="1103" t="str">
        <f>IF(S113="","",VLOOKUP(S113,'標準様式１シフト記号表（勤務時間帯）'!$C$7:$K$36,9,FALSE))</f>
        <v/>
      </c>
      <c r="T114" s="1116" t="str">
        <f>IF(T113="","",VLOOKUP(T113,'標準様式１シフト記号表（勤務時間帯）'!$C$7:$K$36,9,FALSE))</f>
        <v/>
      </c>
      <c r="U114" s="1116" t="str">
        <f>IF(U113="","",VLOOKUP(U113,'標準様式１シフト記号表（勤務時間帯）'!$C$7:$K$36,9,FALSE))</f>
        <v/>
      </c>
      <c r="V114" s="1116" t="str">
        <f>IF(V113="","",VLOOKUP(V113,'標準様式１シフト記号表（勤務時間帯）'!$C$7:$K$36,9,FALSE))</f>
        <v/>
      </c>
      <c r="W114" s="1116" t="str">
        <f>IF(W113="","",VLOOKUP(W113,'標準様式１シフト記号表（勤務時間帯）'!$C$7:$K$36,9,FALSE))</f>
        <v/>
      </c>
      <c r="X114" s="1116" t="str">
        <f>IF(X113="","",VLOOKUP(X113,'標準様式１シフト記号表（勤務時間帯）'!$C$7:$K$36,9,FALSE))</f>
        <v/>
      </c>
      <c r="Y114" s="1127" t="str">
        <f>IF(Y113="","",VLOOKUP(Y113,'標準様式１シフト記号表（勤務時間帯）'!$C$7:$K$36,9,FALSE))</f>
        <v/>
      </c>
      <c r="Z114" s="1103" t="str">
        <f>IF(Z113="","",VLOOKUP(Z113,'標準様式１シフト記号表（勤務時間帯）'!$C$7:$K$36,9,FALSE))</f>
        <v/>
      </c>
      <c r="AA114" s="1116" t="str">
        <f>IF(AA113="","",VLOOKUP(AA113,'標準様式１シフト記号表（勤務時間帯）'!$C$7:$K$36,9,FALSE))</f>
        <v/>
      </c>
      <c r="AB114" s="1116" t="str">
        <f>IF(AB113="","",VLOOKUP(AB113,'標準様式１シフト記号表（勤務時間帯）'!$C$7:$K$36,9,FALSE))</f>
        <v/>
      </c>
      <c r="AC114" s="1116" t="str">
        <f>IF(AC113="","",VLOOKUP(AC113,'標準様式１シフト記号表（勤務時間帯）'!$C$7:$K$36,9,FALSE))</f>
        <v/>
      </c>
      <c r="AD114" s="1116" t="str">
        <f>IF(AD113="","",VLOOKUP(AD113,'標準様式１シフト記号表（勤務時間帯）'!$C$7:$K$36,9,FALSE))</f>
        <v/>
      </c>
      <c r="AE114" s="1116" t="str">
        <f>IF(AE113="","",VLOOKUP(AE113,'標準様式１シフト記号表（勤務時間帯）'!$C$7:$K$36,9,FALSE))</f>
        <v/>
      </c>
      <c r="AF114" s="1127" t="str">
        <f>IF(AF113="","",VLOOKUP(AF113,'標準様式１シフト記号表（勤務時間帯）'!$C$7:$K$36,9,FALSE))</f>
        <v/>
      </c>
      <c r="AG114" s="1103" t="str">
        <f>IF(AG113="","",VLOOKUP(AG113,'標準様式１シフト記号表（勤務時間帯）'!$C$7:$K$36,9,FALSE))</f>
        <v/>
      </c>
      <c r="AH114" s="1116" t="str">
        <f>IF(AH113="","",VLOOKUP(AH113,'標準様式１シフト記号表（勤務時間帯）'!$C$7:$K$36,9,FALSE))</f>
        <v/>
      </c>
      <c r="AI114" s="1116" t="str">
        <f>IF(AI113="","",VLOOKUP(AI113,'標準様式１シフト記号表（勤務時間帯）'!$C$7:$K$36,9,FALSE))</f>
        <v/>
      </c>
      <c r="AJ114" s="1116" t="str">
        <f>IF(AJ113="","",VLOOKUP(AJ113,'標準様式１シフト記号表（勤務時間帯）'!$C$7:$K$36,9,FALSE))</f>
        <v/>
      </c>
      <c r="AK114" s="1116" t="str">
        <f>IF(AK113="","",VLOOKUP(AK113,'標準様式１シフト記号表（勤務時間帯）'!$C$7:$K$36,9,FALSE))</f>
        <v/>
      </c>
      <c r="AL114" s="1116" t="str">
        <f>IF(AL113="","",VLOOKUP(AL113,'標準様式１シフト記号表（勤務時間帯）'!$C$7:$K$36,9,FALSE))</f>
        <v/>
      </c>
      <c r="AM114" s="1127" t="str">
        <f>IF(AM113="","",VLOOKUP(AM113,'標準様式１シフト記号表（勤務時間帯）'!$C$7:$K$36,9,FALSE))</f>
        <v/>
      </c>
      <c r="AN114" s="1103" t="str">
        <f>IF(AN113="","",VLOOKUP(AN113,'標準様式１シフト記号表（勤務時間帯）'!$C$7:$K$36,9,FALSE))</f>
        <v/>
      </c>
      <c r="AO114" s="1116" t="str">
        <f>IF(AO113="","",VLOOKUP(AO113,'標準様式１シフト記号表（勤務時間帯）'!$C$7:$K$36,9,FALSE))</f>
        <v/>
      </c>
      <c r="AP114" s="1116" t="str">
        <f>IF(AP113="","",VLOOKUP(AP113,'標準様式１シフト記号表（勤務時間帯）'!$C$7:$K$36,9,FALSE))</f>
        <v/>
      </c>
      <c r="AQ114" s="1116" t="str">
        <f>IF(AQ113="","",VLOOKUP(AQ113,'標準様式１シフト記号表（勤務時間帯）'!$C$7:$K$36,9,FALSE))</f>
        <v/>
      </c>
      <c r="AR114" s="1116" t="str">
        <f>IF(AR113="","",VLOOKUP(AR113,'標準様式１シフト記号表（勤務時間帯）'!$C$7:$K$36,9,FALSE))</f>
        <v/>
      </c>
      <c r="AS114" s="1116" t="str">
        <f>IF(AS113="","",VLOOKUP(AS113,'標準様式１シフト記号表（勤務時間帯）'!$C$7:$K$36,9,FALSE))</f>
        <v/>
      </c>
      <c r="AT114" s="1127" t="str">
        <f>IF(AT113="","",VLOOKUP(AT113,'標準様式１シフト記号表（勤務時間帯）'!$C$7:$K$36,9,FALSE))</f>
        <v/>
      </c>
      <c r="AU114" s="1103" t="str">
        <f>IF(AU113="","",VLOOKUP(AU113,'標準様式１シフト記号表（勤務時間帯）'!$C$7:$K$36,9,FALSE))</f>
        <v/>
      </c>
      <c r="AV114" s="1116" t="str">
        <f>IF(AV113="","",VLOOKUP(AV113,'標準様式１シフト記号表（勤務時間帯）'!$C$7:$K$36,9,FALSE))</f>
        <v/>
      </c>
      <c r="AW114" s="1116" t="str">
        <f>IF(AW113="","",VLOOKUP(AW113,'標準様式１シフト記号表（勤務時間帯）'!$C$7:$K$36,9,FALSE))</f>
        <v/>
      </c>
      <c r="AX114" s="1162">
        <f>IF($BB$4="４週",SUM(S114:AT114),IF($BB$4="暦月",SUM(S114:AW114),""))</f>
        <v>0</v>
      </c>
      <c r="AY114" s="1175"/>
      <c r="AZ114" s="1186">
        <f>IF($BB$4="４週",AX114/4,IF($BB$4="暦月",'標準様式１（100名）'!AX114/('標準様式１（100名）'!$BB$9/7),""))</f>
        <v>0</v>
      </c>
      <c r="BA114" s="1195"/>
      <c r="BB114" s="1210"/>
      <c r="BC114" s="1049"/>
      <c r="BD114" s="1049"/>
      <c r="BE114" s="1049"/>
      <c r="BF114" s="1061"/>
    </row>
    <row r="115" spans="2:58" ht="20.25" customHeight="1">
      <c r="B115" s="939"/>
      <c r="C115" s="960"/>
      <c r="D115" s="980"/>
      <c r="E115" s="990"/>
      <c r="F115" s="1244">
        <f>C113</f>
        <v>0</v>
      </c>
      <c r="G115" s="1007"/>
      <c r="H115" s="1018"/>
      <c r="I115" s="1026"/>
      <c r="J115" s="1026"/>
      <c r="K115" s="1031"/>
      <c r="L115" s="1042"/>
      <c r="M115" s="1051"/>
      <c r="N115" s="1051"/>
      <c r="O115" s="1063"/>
      <c r="P115" s="1070" t="s">
        <v>316</v>
      </c>
      <c r="Q115" s="1079"/>
      <c r="R115" s="1087"/>
      <c r="S115" s="1104" t="str">
        <f>IF(S113="","",VLOOKUP(S113,'標準様式１シフト記号表（勤務時間帯）'!$C$7:$U$36,19,FALSE))</f>
        <v/>
      </c>
      <c r="T115" s="1117" t="str">
        <f>IF(T113="","",VLOOKUP(T113,'標準様式１シフト記号表（勤務時間帯）'!$C$7:$U$36,19,FALSE))</f>
        <v/>
      </c>
      <c r="U115" s="1117" t="str">
        <f>IF(U113="","",VLOOKUP(U113,'標準様式１シフト記号表（勤務時間帯）'!$C$7:$U$36,19,FALSE))</f>
        <v/>
      </c>
      <c r="V115" s="1117" t="str">
        <f>IF(V113="","",VLOOKUP(V113,'標準様式１シフト記号表（勤務時間帯）'!$C$7:$U$36,19,FALSE))</f>
        <v/>
      </c>
      <c r="W115" s="1117" t="str">
        <f>IF(W113="","",VLOOKUP(W113,'標準様式１シフト記号表（勤務時間帯）'!$C$7:$U$36,19,FALSE))</f>
        <v/>
      </c>
      <c r="X115" s="1117" t="str">
        <f>IF(X113="","",VLOOKUP(X113,'標準様式１シフト記号表（勤務時間帯）'!$C$7:$U$36,19,FALSE))</f>
        <v/>
      </c>
      <c r="Y115" s="1128" t="str">
        <f>IF(Y113="","",VLOOKUP(Y113,'標準様式１シフト記号表（勤務時間帯）'!$C$7:$U$36,19,FALSE))</f>
        <v/>
      </c>
      <c r="Z115" s="1104" t="str">
        <f>IF(Z113="","",VLOOKUP(Z113,'標準様式１シフト記号表（勤務時間帯）'!$C$7:$U$36,19,FALSE))</f>
        <v/>
      </c>
      <c r="AA115" s="1117" t="str">
        <f>IF(AA113="","",VLOOKUP(AA113,'標準様式１シフト記号表（勤務時間帯）'!$C$7:$U$36,19,FALSE))</f>
        <v/>
      </c>
      <c r="AB115" s="1117" t="str">
        <f>IF(AB113="","",VLOOKUP(AB113,'標準様式１シフト記号表（勤務時間帯）'!$C$7:$U$36,19,FALSE))</f>
        <v/>
      </c>
      <c r="AC115" s="1117" t="str">
        <f>IF(AC113="","",VLOOKUP(AC113,'標準様式１シフト記号表（勤務時間帯）'!$C$7:$U$36,19,FALSE))</f>
        <v/>
      </c>
      <c r="AD115" s="1117" t="str">
        <f>IF(AD113="","",VLOOKUP(AD113,'標準様式１シフト記号表（勤務時間帯）'!$C$7:$U$36,19,FALSE))</f>
        <v/>
      </c>
      <c r="AE115" s="1117" t="str">
        <f>IF(AE113="","",VLOOKUP(AE113,'標準様式１シフト記号表（勤務時間帯）'!$C$7:$U$36,19,FALSE))</f>
        <v/>
      </c>
      <c r="AF115" s="1128" t="str">
        <f>IF(AF113="","",VLOOKUP(AF113,'標準様式１シフト記号表（勤務時間帯）'!$C$7:$U$36,19,FALSE))</f>
        <v/>
      </c>
      <c r="AG115" s="1104" t="str">
        <f>IF(AG113="","",VLOOKUP(AG113,'標準様式１シフト記号表（勤務時間帯）'!$C$7:$U$36,19,FALSE))</f>
        <v/>
      </c>
      <c r="AH115" s="1117" t="str">
        <f>IF(AH113="","",VLOOKUP(AH113,'標準様式１シフト記号表（勤務時間帯）'!$C$7:$U$36,19,FALSE))</f>
        <v/>
      </c>
      <c r="AI115" s="1117" t="str">
        <f>IF(AI113="","",VLOOKUP(AI113,'標準様式１シフト記号表（勤務時間帯）'!$C$7:$U$36,19,FALSE))</f>
        <v/>
      </c>
      <c r="AJ115" s="1117" t="str">
        <f>IF(AJ113="","",VLOOKUP(AJ113,'標準様式１シフト記号表（勤務時間帯）'!$C$7:$U$36,19,FALSE))</f>
        <v/>
      </c>
      <c r="AK115" s="1117" t="str">
        <f>IF(AK113="","",VLOOKUP(AK113,'標準様式１シフト記号表（勤務時間帯）'!$C$7:$U$36,19,FALSE))</f>
        <v/>
      </c>
      <c r="AL115" s="1117" t="str">
        <f>IF(AL113="","",VLOOKUP(AL113,'標準様式１シフト記号表（勤務時間帯）'!$C$7:$U$36,19,FALSE))</f>
        <v/>
      </c>
      <c r="AM115" s="1128" t="str">
        <f>IF(AM113="","",VLOOKUP(AM113,'標準様式１シフト記号表（勤務時間帯）'!$C$7:$U$36,19,FALSE))</f>
        <v/>
      </c>
      <c r="AN115" s="1104" t="str">
        <f>IF(AN113="","",VLOOKUP(AN113,'標準様式１シフト記号表（勤務時間帯）'!$C$7:$U$36,19,FALSE))</f>
        <v/>
      </c>
      <c r="AO115" s="1117" t="str">
        <f>IF(AO113="","",VLOOKUP(AO113,'標準様式１シフト記号表（勤務時間帯）'!$C$7:$U$36,19,FALSE))</f>
        <v/>
      </c>
      <c r="AP115" s="1117" t="str">
        <f>IF(AP113="","",VLOOKUP(AP113,'標準様式１シフト記号表（勤務時間帯）'!$C$7:$U$36,19,FALSE))</f>
        <v/>
      </c>
      <c r="AQ115" s="1117" t="str">
        <f>IF(AQ113="","",VLOOKUP(AQ113,'標準様式１シフト記号表（勤務時間帯）'!$C$7:$U$36,19,FALSE))</f>
        <v/>
      </c>
      <c r="AR115" s="1117" t="str">
        <f>IF(AR113="","",VLOOKUP(AR113,'標準様式１シフト記号表（勤務時間帯）'!$C$7:$U$36,19,FALSE))</f>
        <v/>
      </c>
      <c r="AS115" s="1117" t="str">
        <f>IF(AS113="","",VLOOKUP(AS113,'標準様式１シフト記号表（勤務時間帯）'!$C$7:$U$36,19,FALSE))</f>
        <v/>
      </c>
      <c r="AT115" s="1128" t="str">
        <f>IF(AT113="","",VLOOKUP(AT113,'標準様式１シフト記号表（勤務時間帯）'!$C$7:$U$36,19,FALSE))</f>
        <v/>
      </c>
      <c r="AU115" s="1104" t="str">
        <f>IF(AU113="","",VLOOKUP(AU113,'標準様式１シフト記号表（勤務時間帯）'!$C$7:$U$36,19,FALSE))</f>
        <v/>
      </c>
      <c r="AV115" s="1117" t="str">
        <f>IF(AV113="","",VLOOKUP(AV113,'標準様式１シフト記号表（勤務時間帯）'!$C$7:$U$36,19,FALSE))</f>
        <v/>
      </c>
      <c r="AW115" s="1117" t="str">
        <f>IF(AW113="","",VLOOKUP(AW113,'標準様式１シフト記号表（勤務時間帯）'!$C$7:$U$36,19,FALSE))</f>
        <v/>
      </c>
      <c r="AX115" s="1163">
        <f>IF($BB$4="４週",SUM(S115:AT115),IF($BB$4="暦月",SUM(S115:AW115),""))</f>
        <v>0</v>
      </c>
      <c r="AY115" s="1176"/>
      <c r="AZ115" s="1187">
        <f>IF($BB$4="４週",AX115/4,IF($BB$4="暦月",'標準様式１（100名）'!AX115/('標準様式１（100名）'!$BB$9/7),""))</f>
        <v>0</v>
      </c>
      <c r="BA115" s="1196"/>
      <c r="BB115" s="1211"/>
      <c r="BC115" s="1051"/>
      <c r="BD115" s="1051"/>
      <c r="BE115" s="1051"/>
      <c r="BF115" s="1063"/>
    </row>
    <row r="116" spans="2:58" ht="20.25" customHeight="1">
      <c r="B116" s="939">
        <f>B113+1</f>
        <v>32</v>
      </c>
      <c r="C116" s="958"/>
      <c r="D116" s="978"/>
      <c r="E116" s="988"/>
      <c r="F116" s="995"/>
      <c r="G116" s="995"/>
      <c r="H116" s="1019"/>
      <c r="I116" s="1026"/>
      <c r="J116" s="1026"/>
      <c r="K116" s="1031"/>
      <c r="L116" s="1041"/>
      <c r="M116" s="1050"/>
      <c r="N116" s="1050"/>
      <c r="O116" s="1062"/>
      <c r="P116" s="1071" t="s">
        <v>589</v>
      </c>
      <c r="Q116" s="1080"/>
      <c r="R116" s="1088"/>
      <c r="S116" s="1252"/>
      <c r="T116" s="1254"/>
      <c r="U116" s="1254"/>
      <c r="V116" s="1254"/>
      <c r="W116" s="1254"/>
      <c r="X116" s="1254"/>
      <c r="Y116" s="1255"/>
      <c r="Z116" s="1252"/>
      <c r="AA116" s="1254"/>
      <c r="AB116" s="1254"/>
      <c r="AC116" s="1254"/>
      <c r="AD116" s="1254"/>
      <c r="AE116" s="1254"/>
      <c r="AF116" s="1255"/>
      <c r="AG116" s="1252"/>
      <c r="AH116" s="1254"/>
      <c r="AI116" s="1254"/>
      <c r="AJ116" s="1254"/>
      <c r="AK116" s="1254"/>
      <c r="AL116" s="1254"/>
      <c r="AM116" s="1255"/>
      <c r="AN116" s="1252"/>
      <c r="AO116" s="1254"/>
      <c r="AP116" s="1254"/>
      <c r="AQ116" s="1254"/>
      <c r="AR116" s="1254"/>
      <c r="AS116" s="1254"/>
      <c r="AT116" s="1255"/>
      <c r="AU116" s="1252"/>
      <c r="AV116" s="1254"/>
      <c r="AW116" s="1254"/>
      <c r="AX116" s="1257"/>
      <c r="AY116" s="1261"/>
      <c r="AZ116" s="1264"/>
      <c r="BA116" s="1267"/>
      <c r="BB116" s="1209"/>
      <c r="BC116" s="1050"/>
      <c r="BD116" s="1050"/>
      <c r="BE116" s="1050"/>
      <c r="BF116" s="1062"/>
    </row>
    <row r="117" spans="2:58" ht="20.25" customHeight="1">
      <c r="B117" s="939"/>
      <c r="C117" s="959"/>
      <c r="D117" s="979"/>
      <c r="E117" s="989"/>
      <c r="F117" s="993"/>
      <c r="G117" s="1006"/>
      <c r="H117" s="1018"/>
      <c r="I117" s="1026"/>
      <c r="J117" s="1026"/>
      <c r="K117" s="1031"/>
      <c r="L117" s="1040"/>
      <c r="M117" s="1049"/>
      <c r="N117" s="1049"/>
      <c r="O117" s="1061"/>
      <c r="P117" s="1069" t="s">
        <v>590</v>
      </c>
      <c r="Q117" s="1078"/>
      <c r="R117" s="1086"/>
      <c r="S117" s="1103" t="str">
        <f>IF(S116="","",VLOOKUP(S116,'標準様式１シフト記号表（勤務時間帯）'!$C$7:$K$36,9,FALSE))</f>
        <v/>
      </c>
      <c r="T117" s="1116" t="str">
        <f>IF(T116="","",VLOOKUP(T116,'標準様式１シフト記号表（勤務時間帯）'!$C$7:$K$36,9,FALSE))</f>
        <v/>
      </c>
      <c r="U117" s="1116" t="str">
        <f>IF(U116="","",VLOOKUP(U116,'標準様式１シフト記号表（勤務時間帯）'!$C$7:$K$36,9,FALSE))</f>
        <v/>
      </c>
      <c r="V117" s="1116" t="str">
        <f>IF(V116="","",VLOOKUP(V116,'標準様式１シフト記号表（勤務時間帯）'!$C$7:$K$36,9,FALSE))</f>
        <v/>
      </c>
      <c r="W117" s="1116" t="str">
        <f>IF(W116="","",VLOOKUP(W116,'標準様式１シフト記号表（勤務時間帯）'!$C$7:$K$36,9,FALSE))</f>
        <v/>
      </c>
      <c r="X117" s="1116" t="str">
        <f>IF(X116="","",VLOOKUP(X116,'標準様式１シフト記号表（勤務時間帯）'!$C$7:$K$36,9,FALSE))</f>
        <v/>
      </c>
      <c r="Y117" s="1127" t="str">
        <f>IF(Y116="","",VLOOKUP(Y116,'標準様式１シフト記号表（勤務時間帯）'!$C$7:$K$36,9,FALSE))</f>
        <v/>
      </c>
      <c r="Z117" s="1103" t="str">
        <f>IF(Z116="","",VLOOKUP(Z116,'標準様式１シフト記号表（勤務時間帯）'!$C$7:$K$36,9,FALSE))</f>
        <v/>
      </c>
      <c r="AA117" s="1116" t="str">
        <f>IF(AA116="","",VLOOKUP(AA116,'標準様式１シフト記号表（勤務時間帯）'!$C$7:$K$36,9,FALSE))</f>
        <v/>
      </c>
      <c r="AB117" s="1116" t="str">
        <f>IF(AB116="","",VLOOKUP(AB116,'標準様式１シフト記号表（勤務時間帯）'!$C$7:$K$36,9,FALSE))</f>
        <v/>
      </c>
      <c r="AC117" s="1116" t="str">
        <f>IF(AC116="","",VLOOKUP(AC116,'標準様式１シフト記号表（勤務時間帯）'!$C$7:$K$36,9,FALSE))</f>
        <v/>
      </c>
      <c r="AD117" s="1116" t="str">
        <f>IF(AD116="","",VLOOKUP(AD116,'標準様式１シフト記号表（勤務時間帯）'!$C$7:$K$36,9,FALSE))</f>
        <v/>
      </c>
      <c r="AE117" s="1116" t="str">
        <f>IF(AE116="","",VLOOKUP(AE116,'標準様式１シフト記号表（勤務時間帯）'!$C$7:$K$36,9,FALSE))</f>
        <v/>
      </c>
      <c r="AF117" s="1127" t="str">
        <f>IF(AF116="","",VLOOKUP(AF116,'標準様式１シフト記号表（勤務時間帯）'!$C$7:$K$36,9,FALSE))</f>
        <v/>
      </c>
      <c r="AG117" s="1103" t="str">
        <f>IF(AG116="","",VLOOKUP(AG116,'標準様式１シフト記号表（勤務時間帯）'!$C$7:$K$36,9,FALSE))</f>
        <v/>
      </c>
      <c r="AH117" s="1116" t="str">
        <f>IF(AH116="","",VLOOKUP(AH116,'標準様式１シフト記号表（勤務時間帯）'!$C$7:$K$36,9,FALSE))</f>
        <v/>
      </c>
      <c r="AI117" s="1116" t="str">
        <f>IF(AI116="","",VLOOKUP(AI116,'標準様式１シフト記号表（勤務時間帯）'!$C$7:$K$36,9,FALSE))</f>
        <v/>
      </c>
      <c r="AJ117" s="1116" t="str">
        <f>IF(AJ116="","",VLOOKUP(AJ116,'標準様式１シフト記号表（勤務時間帯）'!$C$7:$K$36,9,FALSE))</f>
        <v/>
      </c>
      <c r="AK117" s="1116" t="str">
        <f>IF(AK116="","",VLOOKUP(AK116,'標準様式１シフト記号表（勤務時間帯）'!$C$7:$K$36,9,FALSE))</f>
        <v/>
      </c>
      <c r="AL117" s="1116" t="str">
        <f>IF(AL116="","",VLOOKUP(AL116,'標準様式１シフト記号表（勤務時間帯）'!$C$7:$K$36,9,FALSE))</f>
        <v/>
      </c>
      <c r="AM117" s="1127" t="str">
        <f>IF(AM116="","",VLOOKUP(AM116,'標準様式１シフト記号表（勤務時間帯）'!$C$7:$K$36,9,FALSE))</f>
        <v/>
      </c>
      <c r="AN117" s="1103" t="str">
        <f>IF(AN116="","",VLOOKUP(AN116,'標準様式１シフト記号表（勤務時間帯）'!$C$7:$K$36,9,FALSE))</f>
        <v/>
      </c>
      <c r="AO117" s="1116" t="str">
        <f>IF(AO116="","",VLOOKUP(AO116,'標準様式１シフト記号表（勤務時間帯）'!$C$7:$K$36,9,FALSE))</f>
        <v/>
      </c>
      <c r="AP117" s="1116" t="str">
        <f>IF(AP116="","",VLOOKUP(AP116,'標準様式１シフト記号表（勤務時間帯）'!$C$7:$K$36,9,FALSE))</f>
        <v/>
      </c>
      <c r="AQ117" s="1116" t="str">
        <f>IF(AQ116="","",VLOOKUP(AQ116,'標準様式１シフト記号表（勤務時間帯）'!$C$7:$K$36,9,FALSE))</f>
        <v/>
      </c>
      <c r="AR117" s="1116" t="str">
        <f>IF(AR116="","",VLOOKUP(AR116,'標準様式１シフト記号表（勤務時間帯）'!$C$7:$K$36,9,FALSE))</f>
        <v/>
      </c>
      <c r="AS117" s="1116" t="str">
        <f>IF(AS116="","",VLOOKUP(AS116,'標準様式１シフト記号表（勤務時間帯）'!$C$7:$K$36,9,FALSE))</f>
        <v/>
      </c>
      <c r="AT117" s="1127" t="str">
        <f>IF(AT116="","",VLOOKUP(AT116,'標準様式１シフト記号表（勤務時間帯）'!$C$7:$K$36,9,FALSE))</f>
        <v/>
      </c>
      <c r="AU117" s="1103" t="str">
        <f>IF(AU116="","",VLOOKUP(AU116,'標準様式１シフト記号表（勤務時間帯）'!$C$7:$K$36,9,FALSE))</f>
        <v/>
      </c>
      <c r="AV117" s="1116" t="str">
        <f>IF(AV116="","",VLOOKUP(AV116,'標準様式１シフト記号表（勤務時間帯）'!$C$7:$K$36,9,FALSE))</f>
        <v/>
      </c>
      <c r="AW117" s="1116" t="str">
        <f>IF(AW116="","",VLOOKUP(AW116,'標準様式１シフト記号表（勤務時間帯）'!$C$7:$K$36,9,FALSE))</f>
        <v/>
      </c>
      <c r="AX117" s="1162">
        <f>IF($BB$4="４週",SUM(S117:AT117),IF($BB$4="暦月",SUM(S117:AW117),""))</f>
        <v>0</v>
      </c>
      <c r="AY117" s="1175"/>
      <c r="AZ117" s="1186">
        <f>IF($BB$4="４週",AX117/4,IF($BB$4="暦月",'標準様式１（100名）'!AX117/('標準様式１（100名）'!$BB$9/7),""))</f>
        <v>0</v>
      </c>
      <c r="BA117" s="1195"/>
      <c r="BB117" s="1210"/>
      <c r="BC117" s="1049"/>
      <c r="BD117" s="1049"/>
      <c r="BE117" s="1049"/>
      <c r="BF117" s="1061"/>
    </row>
    <row r="118" spans="2:58" ht="20.25" customHeight="1">
      <c r="B118" s="939"/>
      <c r="C118" s="960"/>
      <c r="D118" s="980"/>
      <c r="E118" s="990"/>
      <c r="F118" s="1244">
        <f>C116</f>
        <v>0</v>
      </c>
      <c r="G118" s="1007"/>
      <c r="H118" s="1018"/>
      <c r="I118" s="1026"/>
      <c r="J118" s="1026"/>
      <c r="K118" s="1031"/>
      <c r="L118" s="1042"/>
      <c r="M118" s="1051"/>
      <c r="N118" s="1051"/>
      <c r="O118" s="1063"/>
      <c r="P118" s="1070" t="s">
        <v>316</v>
      </c>
      <c r="Q118" s="1079"/>
      <c r="R118" s="1087"/>
      <c r="S118" s="1104" t="str">
        <f>IF(S116="","",VLOOKUP(S116,'標準様式１シフト記号表（勤務時間帯）'!$C$7:$U$36,19,FALSE))</f>
        <v/>
      </c>
      <c r="T118" s="1117" t="str">
        <f>IF(T116="","",VLOOKUP(T116,'標準様式１シフト記号表（勤務時間帯）'!$C$7:$U$36,19,FALSE))</f>
        <v/>
      </c>
      <c r="U118" s="1117" t="str">
        <f>IF(U116="","",VLOOKUP(U116,'標準様式１シフト記号表（勤務時間帯）'!$C$7:$U$36,19,FALSE))</f>
        <v/>
      </c>
      <c r="V118" s="1117" t="str">
        <f>IF(V116="","",VLOOKUP(V116,'標準様式１シフト記号表（勤務時間帯）'!$C$7:$U$36,19,FALSE))</f>
        <v/>
      </c>
      <c r="W118" s="1117" t="str">
        <f>IF(W116="","",VLOOKUP(W116,'標準様式１シフト記号表（勤務時間帯）'!$C$7:$U$36,19,FALSE))</f>
        <v/>
      </c>
      <c r="X118" s="1117" t="str">
        <f>IF(X116="","",VLOOKUP(X116,'標準様式１シフト記号表（勤務時間帯）'!$C$7:$U$36,19,FALSE))</f>
        <v/>
      </c>
      <c r="Y118" s="1128" t="str">
        <f>IF(Y116="","",VLOOKUP(Y116,'標準様式１シフト記号表（勤務時間帯）'!$C$7:$U$36,19,FALSE))</f>
        <v/>
      </c>
      <c r="Z118" s="1104" t="str">
        <f>IF(Z116="","",VLOOKUP(Z116,'標準様式１シフト記号表（勤務時間帯）'!$C$7:$U$36,19,FALSE))</f>
        <v/>
      </c>
      <c r="AA118" s="1117" t="str">
        <f>IF(AA116="","",VLOOKUP(AA116,'標準様式１シフト記号表（勤務時間帯）'!$C$7:$U$36,19,FALSE))</f>
        <v/>
      </c>
      <c r="AB118" s="1117" t="str">
        <f>IF(AB116="","",VLOOKUP(AB116,'標準様式１シフト記号表（勤務時間帯）'!$C$7:$U$36,19,FALSE))</f>
        <v/>
      </c>
      <c r="AC118" s="1117" t="str">
        <f>IF(AC116="","",VLOOKUP(AC116,'標準様式１シフト記号表（勤務時間帯）'!$C$7:$U$36,19,FALSE))</f>
        <v/>
      </c>
      <c r="AD118" s="1117" t="str">
        <f>IF(AD116="","",VLOOKUP(AD116,'標準様式１シフト記号表（勤務時間帯）'!$C$7:$U$36,19,FALSE))</f>
        <v/>
      </c>
      <c r="AE118" s="1117" t="str">
        <f>IF(AE116="","",VLOOKUP(AE116,'標準様式１シフト記号表（勤務時間帯）'!$C$7:$U$36,19,FALSE))</f>
        <v/>
      </c>
      <c r="AF118" s="1128" t="str">
        <f>IF(AF116="","",VLOOKUP(AF116,'標準様式１シフト記号表（勤務時間帯）'!$C$7:$U$36,19,FALSE))</f>
        <v/>
      </c>
      <c r="AG118" s="1104" t="str">
        <f>IF(AG116="","",VLOOKUP(AG116,'標準様式１シフト記号表（勤務時間帯）'!$C$7:$U$36,19,FALSE))</f>
        <v/>
      </c>
      <c r="AH118" s="1117" t="str">
        <f>IF(AH116="","",VLOOKUP(AH116,'標準様式１シフト記号表（勤務時間帯）'!$C$7:$U$36,19,FALSE))</f>
        <v/>
      </c>
      <c r="AI118" s="1117" t="str">
        <f>IF(AI116="","",VLOOKUP(AI116,'標準様式１シフト記号表（勤務時間帯）'!$C$7:$U$36,19,FALSE))</f>
        <v/>
      </c>
      <c r="AJ118" s="1117" t="str">
        <f>IF(AJ116="","",VLOOKUP(AJ116,'標準様式１シフト記号表（勤務時間帯）'!$C$7:$U$36,19,FALSE))</f>
        <v/>
      </c>
      <c r="AK118" s="1117" t="str">
        <f>IF(AK116="","",VLOOKUP(AK116,'標準様式１シフト記号表（勤務時間帯）'!$C$7:$U$36,19,FALSE))</f>
        <v/>
      </c>
      <c r="AL118" s="1117" t="str">
        <f>IF(AL116="","",VLOOKUP(AL116,'標準様式１シフト記号表（勤務時間帯）'!$C$7:$U$36,19,FALSE))</f>
        <v/>
      </c>
      <c r="AM118" s="1128" t="str">
        <f>IF(AM116="","",VLOOKUP(AM116,'標準様式１シフト記号表（勤務時間帯）'!$C$7:$U$36,19,FALSE))</f>
        <v/>
      </c>
      <c r="AN118" s="1104" t="str">
        <f>IF(AN116="","",VLOOKUP(AN116,'標準様式１シフト記号表（勤務時間帯）'!$C$7:$U$36,19,FALSE))</f>
        <v/>
      </c>
      <c r="AO118" s="1117" t="str">
        <f>IF(AO116="","",VLOOKUP(AO116,'標準様式１シフト記号表（勤務時間帯）'!$C$7:$U$36,19,FALSE))</f>
        <v/>
      </c>
      <c r="AP118" s="1117" t="str">
        <f>IF(AP116="","",VLOOKUP(AP116,'標準様式１シフト記号表（勤務時間帯）'!$C$7:$U$36,19,FALSE))</f>
        <v/>
      </c>
      <c r="AQ118" s="1117" t="str">
        <f>IF(AQ116="","",VLOOKUP(AQ116,'標準様式１シフト記号表（勤務時間帯）'!$C$7:$U$36,19,FALSE))</f>
        <v/>
      </c>
      <c r="AR118" s="1117" t="str">
        <f>IF(AR116="","",VLOOKUP(AR116,'標準様式１シフト記号表（勤務時間帯）'!$C$7:$U$36,19,FALSE))</f>
        <v/>
      </c>
      <c r="AS118" s="1117" t="str">
        <f>IF(AS116="","",VLOOKUP(AS116,'標準様式１シフト記号表（勤務時間帯）'!$C$7:$U$36,19,FALSE))</f>
        <v/>
      </c>
      <c r="AT118" s="1128" t="str">
        <f>IF(AT116="","",VLOOKUP(AT116,'標準様式１シフト記号表（勤務時間帯）'!$C$7:$U$36,19,FALSE))</f>
        <v/>
      </c>
      <c r="AU118" s="1104" t="str">
        <f>IF(AU116="","",VLOOKUP(AU116,'標準様式１シフト記号表（勤務時間帯）'!$C$7:$U$36,19,FALSE))</f>
        <v/>
      </c>
      <c r="AV118" s="1117" t="str">
        <f>IF(AV116="","",VLOOKUP(AV116,'標準様式１シフト記号表（勤務時間帯）'!$C$7:$U$36,19,FALSE))</f>
        <v/>
      </c>
      <c r="AW118" s="1117" t="str">
        <f>IF(AW116="","",VLOOKUP(AW116,'標準様式１シフト記号表（勤務時間帯）'!$C$7:$U$36,19,FALSE))</f>
        <v/>
      </c>
      <c r="AX118" s="1163">
        <f>IF($BB$4="４週",SUM(S118:AT118),IF($BB$4="暦月",SUM(S118:AW118),""))</f>
        <v>0</v>
      </c>
      <c r="AY118" s="1176"/>
      <c r="AZ118" s="1187">
        <f>IF($BB$4="４週",AX118/4,IF($BB$4="暦月",'標準様式１（100名）'!AX118/('標準様式１（100名）'!$BB$9/7),""))</f>
        <v>0</v>
      </c>
      <c r="BA118" s="1196"/>
      <c r="BB118" s="1211"/>
      <c r="BC118" s="1051"/>
      <c r="BD118" s="1051"/>
      <c r="BE118" s="1051"/>
      <c r="BF118" s="1063"/>
    </row>
    <row r="119" spans="2:58" ht="20.25" customHeight="1">
      <c r="B119" s="939">
        <f>B116+1</f>
        <v>33</v>
      </c>
      <c r="C119" s="958"/>
      <c r="D119" s="978"/>
      <c r="E119" s="988"/>
      <c r="F119" s="995"/>
      <c r="G119" s="995"/>
      <c r="H119" s="1019"/>
      <c r="I119" s="1026"/>
      <c r="J119" s="1026"/>
      <c r="K119" s="1031"/>
      <c r="L119" s="1041"/>
      <c r="M119" s="1050"/>
      <c r="N119" s="1050"/>
      <c r="O119" s="1062"/>
      <c r="P119" s="1071" t="s">
        <v>589</v>
      </c>
      <c r="Q119" s="1080"/>
      <c r="R119" s="1088"/>
      <c r="S119" s="1252"/>
      <c r="T119" s="1254"/>
      <c r="U119" s="1254"/>
      <c r="V119" s="1254"/>
      <c r="W119" s="1254"/>
      <c r="X119" s="1254"/>
      <c r="Y119" s="1255"/>
      <c r="Z119" s="1252"/>
      <c r="AA119" s="1254"/>
      <c r="AB119" s="1254"/>
      <c r="AC119" s="1254"/>
      <c r="AD119" s="1254"/>
      <c r="AE119" s="1254"/>
      <c r="AF119" s="1255"/>
      <c r="AG119" s="1252"/>
      <c r="AH119" s="1254"/>
      <c r="AI119" s="1254"/>
      <c r="AJ119" s="1254"/>
      <c r="AK119" s="1254"/>
      <c r="AL119" s="1254"/>
      <c r="AM119" s="1255"/>
      <c r="AN119" s="1252"/>
      <c r="AO119" s="1254"/>
      <c r="AP119" s="1254"/>
      <c r="AQ119" s="1254"/>
      <c r="AR119" s="1254"/>
      <c r="AS119" s="1254"/>
      <c r="AT119" s="1255"/>
      <c r="AU119" s="1252"/>
      <c r="AV119" s="1254"/>
      <c r="AW119" s="1254"/>
      <c r="AX119" s="1257"/>
      <c r="AY119" s="1261"/>
      <c r="AZ119" s="1264"/>
      <c r="BA119" s="1267"/>
      <c r="BB119" s="1209"/>
      <c r="BC119" s="1050"/>
      <c r="BD119" s="1050"/>
      <c r="BE119" s="1050"/>
      <c r="BF119" s="1062"/>
    </row>
    <row r="120" spans="2:58" ht="20.25" customHeight="1">
      <c r="B120" s="939"/>
      <c r="C120" s="959"/>
      <c r="D120" s="979"/>
      <c r="E120" s="989"/>
      <c r="F120" s="993"/>
      <c r="G120" s="1006"/>
      <c r="H120" s="1018"/>
      <c r="I120" s="1026"/>
      <c r="J120" s="1026"/>
      <c r="K120" s="1031"/>
      <c r="L120" s="1040"/>
      <c r="M120" s="1049"/>
      <c r="N120" s="1049"/>
      <c r="O120" s="1061"/>
      <c r="P120" s="1069" t="s">
        <v>590</v>
      </c>
      <c r="Q120" s="1078"/>
      <c r="R120" s="1086"/>
      <c r="S120" s="1103" t="str">
        <f>IF(S119="","",VLOOKUP(S119,'標準様式１シフト記号表（勤務時間帯）'!$C$7:$K$36,9,FALSE))</f>
        <v/>
      </c>
      <c r="T120" s="1116" t="str">
        <f>IF(T119="","",VLOOKUP(T119,'標準様式１シフト記号表（勤務時間帯）'!$C$7:$K$36,9,FALSE))</f>
        <v/>
      </c>
      <c r="U120" s="1116" t="str">
        <f>IF(U119="","",VLOOKUP(U119,'標準様式１シフト記号表（勤務時間帯）'!$C$7:$K$36,9,FALSE))</f>
        <v/>
      </c>
      <c r="V120" s="1116" t="str">
        <f>IF(V119="","",VLOOKUP(V119,'標準様式１シフト記号表（勤務時間帯）'!$C$7:$K$36,9,FALSE))</f>
        <v/>
      </c>
      <c r="W120" s="1116" t="str">
        <f>IF(W119="","",VLOOKUP(W119,'標準様式１シフト記号表（勤務時間帯）'!$C$7:$K$36,9,FALSE))</f>
        <v/>
      </c>
      <c r="X120" s="1116" t="str">
        <f>IF(X119="","",VLOOKUP(X119,'標準様式１シフト記号表（勤務時間帯）'!$C$7:$K$36,9,FALSE))</f>
        <v/>
      </c>
      <c r="Y120" s="1127" t="str">
        <f>IF(Y119="","",VLOOKUP(Y119,'標準様式１シフト記号表（勤務時間帯）'!$C$7:$K$36,9,FALSE))</f>
        <v/>
      </c>
      <c r="Z120" s="1103" t="str">
        <f>IF(Z119="","",VLOOKUP(Z119,'標準様式１シフト記号表（勤務時間帯）'!$C$7:$K$36,9,FALSE))</f>
        <v/>
      </c>
      <c r="AA120" s="1116" t="str">
        <f>IF(AA119="","",VLOOKUP(AA119,'標準様式１シフト記号表（勤務時間帯）'!$C$7:$K$36,9,FALSE))</f>
        <v/>
      </c>
      <c r="AB120" s="1116" t="str">
        <f>IF(AB119="","",VLOOKUP(AB119,'標準様式１シフト記号表（勤務時間帯）'!$C$7:$K$36,9,FALSE))</f>
        <v/>
      </c>
      <c r="AC120" s="1116" t="str">
        <f>IF(AC119="","",VLOOKUP(AC119,'標準様式１シフト記号表（勤務時間帯）'!$C$7:$K$36,9,FALSE))</f>
        <v/>
      </c>
      <c r="AD120" s="1116" t="str">
        <f>IF(AD119="","",VLOOKUP(AD119,'標準様式１シフト記号表（勤務時間帯）'!$C$7:$K$36,9,FALSE))</f>
        <v/>
      </c>
      <c r="AE120" s="1116" t="str">
        <f>IF(AE119="","",VLOOKUP(AE119,'標準様式１シフト記号表（勤務時間帯）'!$C$7:$K$36,9,FALSE))</f>
        <v/>
      </c>
      <c r="AF120" s="1127" t="str">
        <f>IF(AF119="","",VLOOKUP(AF119,'標準様式１シフト記号表（勤務時間帯）'!$C$7:$K$36,9,FALSE))</f>
        <v/>
      </c>
      <c r="AG120" s="1103" t="str">
        <f>IF(AG119="","",VLOOKUP(AG119,'標準様式１シフト記号表（勤務時間帯）'!$C$7:$K$36,9,FALSE))</f>
        <v/>
      </c>
      <c r="AH120" s="1116" t="str">
        <f>IF(AH119="","",VLOOKUP(AH119,'標準様式１シフト記号表（勤務時間帯）'!$C$7:$K$36,9,FALSE))</f>
        <v/>
      </c>
      <c r="AI120" s="1116" t="str">
        <f>IF(AI119="","",VLOOKUP(AI119,'標準様式１シフト記号表（勤務時間帯）'!$C$7:$K$36,9,FALSE))</f>
        <v/>
      </c>
      <c r="AJ120" s="1116" t="str">
        <f>IF(AJ119="","",VLOOKUP(AJ119,'標準様式１シフト記号表（勤務時間帯）'!$C$7:$K$36,9,FALSE))</f>
        <v/>
      </c>
      <c r="AK120" s="1116" t="str">
        <f>IF(AK119="","",VLOOKUP(AK119,'標準様式１シフト記号表（勤務時間帯）'!$C$7:$K$36,9,FALSE))</f>
        <v/>
      </c>
      <c r="AL120" s="1116" t="str">
        <f>IF(AL119="","",VLOOKUP(AL119,'標準様式１シフト記号表（勤務時間帯）'!$C$7:$K$36,9,FALSE))</f>
        <v/>
      </c>
      <c r="AM120" s="1127" t="str">
        <f>IF(AM119="","",VLOOKUP(AM119,'標準様式１シフト記号表（勤務時間帯）'!$C$7:$K$36,9,FALSE))</f>
        <v/>
      </c>
      <c r="AN120" s="1103" t="str">
        <f>IF(AN119="","",VLOOKUP(AN119,'標準様式１シフト記号表（勤務時間帯）'!$C$7:$K$36,9,FALSE))</f>
        <v/>
      </c>
      <c r="AO120" s="1116" t="str">
        <f>IF(AO119="","",VLOOKUP(AO119,'標準様式１シフト記号表（勤務時間帯）'!$C$7:$K$36,9,FALSE))</f>
        <v/>
      </c>
      <c r="AP120" s="1116" t="str">
        <f>IF(AP119="","",VLOOKUP(AP119,'標準様式１シフト記号表（勤務時間帯）'!$C$7:$K$36,9,FALSE))</f>
        <v/>
      </c>
      <c r="AQ120" s="1116" t="str">
        <f>IF(AQ119="","",VLOOKUP(AQ119,'標準様式１シフト記号表（勤務時間帯）'!$C$7:$K$36,9,FALSE))</f>
        <v/>
      </c>
      <c r="AR120" s="1116" t="str">
        <f>IF(AR119="","",VLOOKUP(AR119,'標準様式１シフト記号表（勤務時間帯）'!$C$7:$K$36,9,FALSE))</f>
        <v/>
      </c>
      <c r="AS120" s="1116" t="str">
        <f>IF(AS119="","",VLOOKUP(AS119,'標準様式１シフト記号表（勤務時間帯）'!$C$7:$K$36,9,FALSE))</f>
        <v/>
      </c>
      <c r="AT120" s="1127" t="str">
        <f>IF(AT119="","",VLOOKUP(AT119,'標準様式１シフト記号表（勤務時間帯）'!$C$7:$K$36,9,FALSE))</f>
        <v/>
      </c>
      <c r="AU120" s="1103" t="str">
        <f>IF(AU119="","",VLOOKUP(AU119,'標準様式１シフト記号表（勤務時間帯）'!$C$7:$K$36,9,FALSE))</f>
        <v/>
      </c>
      <c r="AV120" s="1116" t="str">
        <f>IF(AV119="","",VLOOKUP(AV119,'標準様式１シフト記号表（勤務時間帯）'!$C$7:$K$36,9,FALSE))</f>
        <v/>
      </c>
      <c r="AW120" s="1116" t="str">
        <f>IF(AW119="","",VLOOKUP(AW119,'標準様式１シフト記号表（勤務時間帯）'!$C$7:$K$36,9,FALSE))</f>
        <v/>
      </c>
      <c r="AX120" s="1162">
        <f>IF($BB$4="４週",SUM(S120:AT120),IF($BB$4="暦月",SUM(S120:AW120),""))</f>
        <v>0</v>
      </c>
      <c r="AY120" s="1175"/>
      <c r="AZ120" s="1186">
        <f>IF($BB$4="４週",AX120/4,IF($BB$4="暦月",'標準様式１（100名）'!AX120/('標準様式１（100名）'!$BB$9/7),""))</f>
        <v>0</v>
      </c>
      <c r="BA120" s="1195"/>
      <c r="BB120" s="1210"/>
      <c r="BC120" s="1049"/>
      <c r="BD120" s="1049"/>
      <c r="BE120" s="1049"/>
      <c r="BF120" s="1061"/>
    </row>
    <row r="121" spans="2:58" ht="20.25" customHeight="1">
      <c r="B121" s="939"/>
      <c r="C121" s="960"/>
      <c r="D121" s="980"/>
      <c r="E121" s="990"/>
      <c r="F121" s="1244">
        <f>C119</f>
        <v>0</v>
      </c>
      <c r="G121" s="1007"/>
      <c r="H121" s="1018"/>
      <c r="I121" s="1026"/>
      <c r="J121" s="1026"/>
      <c r="K121" s="1031"/>
      <c r="L121" s="1042"/>
      <c r="M121" s="1051"/>
      <c r="N121" s="1051"/>
      <c r="O121" s="1063"/>
      <c r="P121" s="1070" t="s">
        <v>316</v>
      </c>
      <c r="Q121" s="1079"/>
      <c r="R121" s="1087"/>
      <c r="S121" s="1104" t="str">
        <f>IF(S119="","",VLOOKUP(S119,'標準様式１シフト記号表（勤務時間帯）'!$C$7:$U$36,19,FALSE))</f>
        <v/>
      </c>
      <c r="T121" s="1117" t="str">
        <f>IF(T119="","",VLOOKUP(T119,'標準様式１シフト記号表（勤務時間帯）'!$C$7:$U$36,19,FALSE))</f>
        <v/>
      </c>
      <c r="U121" s="1117" t="str">
        <f>IF(U119="","",VLOOKUP(U119,'標準様式１シフト記号表（勤務時間帯）'!$C$7:$U$36,19,FALSE))</f>
        <v/>
      </c>
      <c r="V121" s="1117" t="str">
        <f>IF(V119="","",VLOOKUP(V119,'標準様式１シフト記号表（勤務時間帯）'!$C$7:$U$36,19,FALSE))</f>
        <v/>
      </c>
      <c r="W121" s="1117" t="str">
        <f>IF(W119="","",VLOOKUP(W119,'標準様式１シフト記号表（勤務時間帯）'!$C$7:$U$36,19,FALSE))</f>
        <v/>
      </c>
      <c r="X121" s="1117" t="str">
        <f>IF(X119="","",VLOOKUP(X119,'標準様式１シフト記号表（勤務時間帯）'!$C$7:$U$36,19,FALSE))</f>
        <v/>
      </c>
      <c r="Y121" s="1128" t="str">
        <f>IF(Y119="","",VLOOKUP(Y119,'標準様式１シフト記号表（勤務時間帯）'!$C$7:$U$36,19,FALSE))</f>
        <v/>
      </c>
      <c r="Z121" s="1104" t="str">
        <f>IF(Z119="","",VLOOKUP(Z119,'標準様式１シフト記号表（勤務時間帯）'!$C$7:$U$36,19,FALSE))</f>
        <v/>
      </c>
      <c r="AA121" s="1117" t="str">
        <f>IF(AA119="","",VLOOKUP(AA119,'標準様式１シフト記号表（勤務時間帯）'!$C$7:$U$36,19,FALSE))</f>
        <v/>
      </c>
      <c r="AB121" s="1117" t="str">
        <f>IF(AB119="","",VLOOKUP(AB119,'標準様式１シフト記号表（勤務時間帯）'!$C$7:$U$36,19,FALSE))</f>
        <v/>
      </c>
      <c r="AC121" s="1117" t="str">
        <f>IF(AC119="","",VLOOKUP(AC119,'標準様式１シフト記号表（勤務時間帯）'!$C$7:$U$36,19,FALSE))</f>
        <v/>
      </c>
      <c r="AD121" s="1117" t="str">
        <f>IF(AD119="","",VLOOKUP(AD119,'標準様式１シフト記号表（勤務時間帯）'!$C$7:$U$36,19,FALSE))</f>
        <v/>
      </c>
      <c r="AE121" s="1117" t="str">
        <f>IF(AE119="","",VLOOKUP(AE119,'標準様式１シフト記号表（勤務時間帯）'!$C$7:$U$36,19,FALSE))</f>
        <v/>
      </c>
      <c r="AF121" s="1128" t="str">
        <f>IF(AF119="","",VLOOKUP(AF119,'標準様式１シフト記号表（勤務時間帯）'!$C$7:$U$36,19,FALSE))</f>
        <v/>
      </c>
      <c r="AG121" s="1104" t="str">
        <f>IF(AG119="","",VLOOKUP(AG119,'標準様式１シフト記号表（勤務時間帯）'!$C$7:$U$36,19,FALSE))</f>
        <v/>
      </c>
      <c r="AH121" s="1117" t="str">
        <f>IF(AH119="","",VLOOKUP(AH119,'標準様式１シフト記号表（勤務時間帯）'!$C$7:$U$36,19,FALSE))</f>
        <v/>
      </c>
      <c r="AI121" s="1117" t="str">
        <f>IF(AI119="","",VLOOKUP(AI119,'標準様式１シフト記号表（勤務時間帯）'!$C$7:$U$36,19,FALSE))</f>
        <v/>
      </c>
      <c r="AJ121" s="1117" t="str">
        <f>IF(AJ119="","",VLOOKUP(AJ119,'標準様式１シフト記号表（勤務時間帯）'!$C$7:$U$36,19,FALSE))</f>
        <v/>
      </c>
      <c r="AK121" s="1117" t="str">
        <f>IF(AK119="","",VLOOKUP(AK119,'標準様式１シフト記号表（勤務時間帯）'!$C$7:$U$36,19,FALSE))</f>
        <v/>
      </c>
      <c r="AL121" s="1117" t="str">
        <f>IF(AL119="","",VLOOKUP(AL119,'標準様式１シフト記号表（勤務時間帯）'!$C$7:$U$36,19,FALSE))</f>
        <v/>
      </c>
      <c r="AM121" s="1128" t="str">
        <f>IF(AM119="","",VLOOKUP(AM119,'標準様式１シフト記号表（勤務時間帯）'!$C$7:$U$36,19,FALSE))</f>
        <v/>
      </c>
      <c r="AN121" s="1104" t="str">
        <f>IF(AN119="","",VLOOKUP(AN119,'標準様式１シフト記号表（勤務時間帯）'!$C$7:$U$36,19,FALSE))</f>
        <v/>
      </c>
      <c r="AO121" s="1117" t="str">
        <f>IF(AO119="","",VLOOKUP(AO119,'標準様式１シフト記号表（勤務時間帯）'!$C$7:$U$36,19,FALSE))</f>
        <v/>
      </c>
      <c r="AP121" s="1117" t="str">
        <f>IF(AP119="","",VLOOKUP(AP119,'標準様式１シフト記号表（勤務時間帯）'!$C$7:$U$36,19,FALSE))</f>
        <v/>
      </c>
      <c r="AQ121" s="1117" t="str">
        <f>IF(AQ119="","",VLOOKUP(AQ119,'標準様式１シフト記号表（勤務時間帯）'!$C$7:$U$36,19,FALSE))</f>
        <v/>
      </c>
      <c r="AR121" s="1117" t="str">
        <f>IF(AR119="","",VLOOKUP(AR119,'標準様式１シフト記号表（勤務時間帯）'!$C$7:$U$36,19,FALSE))</f>
        <v/>
      </c>
      <c r="AS121" s="1117" t="str">
        <f>IF(AS119="","",VLOOKUP(AS119,'標準様式１シフト記号表（勤務時間帯）'!$C$7:$U$36,19,FALSE))</f>
        <v/>
      </c>
      <c r="AT121" s="1128" t="str">
        <f>IF(AT119="","",VLOOKUP(AT119,'標準様式１シフト記号表（勤務時間帯）'!$C$7:$U$36,19,FALSE))</f>
        <v/>
      </c>
      <c r="AU121" s="1104" t="str">
        <f>IF(AU119="","",VLOOKUP(AU119,'標準様式１シフト記号表（勤務時間帯）'!$C$7:$U$36,19,FALSE))</f>
        <v/>
      </c>
      <c r="AV121" s="1117" t="str">
        <f>IF(AV119="","",VLOOKUP(AV119,'標準様式１シフト記号表（勤務時間帯）'!$C$7:$U$36,19,FALSE))</f>
        <v/>
      </c>
      <c r="AW121" s="1117" t="str">
        <f>IF(AW119="","",VLOOKUP(AW119,'標準様式１シフト記号表（勤務時間帯）'!$C$7:$U$36,19,FALSE))</f>
        <v/>
      </c>
      <c r="AX121" s="1163">
        <f>IF($BB$4="４週",SUM(S121:AT121),IF($BB$4="暦月",SUM(S121:AW121),""))</f>
        <v>0</v>
      </c>
      <c r="AY121" s="1176"/>
      <c r="AZ121" s="1187">
        <f>IF($BB$4="４週",AX121/4,IF($BB$4="暦月",'標準様式１（100名）'!AX121/('標準様式１（100名）'!$BB$9/7),""))</f>
        <v>0</v>
      </c>
      <c r="BA121" s="1196"/>
      <c r="BB121" s="1211"/>
      <c r="BC121" s="1051"/>
      <c r="BD121" s="1051"/>
      <c r="BE121" s="1051"/>
      <c r="BF121" s="1063"/>
    </row>
    <row r="122" spans="2:58" ht="20.25" customHeight="1">
      <c r="B122" s="939">
        <f>B119+1</f>
        <v>34</v>
      </c>
      <c r="C122" s="958"/>
      <c r="D122" s="978"/>
      <c r="E122" s="988"/>
      <c r="F122" s="995"/>
      <c r="G122" s="995"/>
      <c r="H122" s="1019"/>
      <c r="I122" s="1026"/>
      <c r="J122" s="1026"/>
      <c r="K122" s="1031"/>
      <c r="L122" s="1041"/>
      <c r="M122" s="1050"/>
      <c r="N122" s="1050"/>
      <c r="O122" s="1062"/>
      <c r="P122" s="1071" t="s">
        <v>589</v>
      </c>
      <c r="Q122" s="1080"/>
      <c r="R122" s="1088"/>
      <c r="S122" s="1252"/>
      <c r="T122" s="1254"/>
      <c r="U122" s="1254"/>
      <c r="V122" s="1254"/>
      <c r="W122" s="1254"/>
      <c r="X122" s="1254"/>
      <c r="Y122" s="1255"/>
      <c r="Z122" s="1252"/>
      <c r="AA122" s="1254"/>
      <c r="AB122" s="1254"/>
      <c r="AC122" s="1254"/>
      <c r="AD122" s="1254"/>
      <c r="AE122" s="1254"/>
      <c r="AF122" s="1255"/>
      <c r="AG122" s="1252"/>
      <c r="AH122" s="1254"/>
      <c r="AI122" s="1254"/>
      <c r="AJ122" s="1254"/>
      <c r="AK122" s="1254"/>
      <c r="AL122" s="1254"/>
      <c r="AM122" s="1255"/>
      <c r="AN122" s="1252"/>
      <c r="AO122" s="1254"/>
      <c r="AP122" s="1254"/>
      <c r="AQ122" s="1254"/>
      <c r="AR122" s="1254"/>
      <c r="AS122" s="1254"/>
      <c r="AT122" s="1255"/>
      <c r="AU122" s="1252"/>
      <c r="AV122" s="1254"/>
      <c r="AW122" s="1254"/>
      <c r="AX122" s="1257"/>
      <c r="AY122" s="1261"/>
      <c r="AZ122" s="1264"/>
      <c r="BA122" s="1267"/>
      <c r="BB122" s="1209"/>
      <c r="BC122" s="1050"/>
      <c r="BD122" s="1050"/>
      <c r="BE122" s="1050"/>
      <c r="BF122" s="1062"/>
    </row>
    <row r="123" spans="2:58" ht="20.25" customHeight="1">
      <c r="B123" s="939"/>
      <c r="C123" s="959"/>
      <c r="D123" s="979"/>
      <c r="E123" s="989"/>
      <c r="F123" s="993"/>
      <c r="G123" s="1006"/>
      <c r="H123" s="1018"/>
      <c r="I123" s="1026"/>
      <c r="J123" s="1026"/>
      <c r="K123" s="1031"/>
      <c r="L123" s="1040"/>
      <c r="M123" s="1049"/>
      <c r="N123" s="1049"/>
      <c r="O123" s="1061"/>
      <c r="P123" s="1069" t="s">
        <v>590</v>
      </c>
      <c r="Q123" s="1078"/>
      <c r="R123" s="1086"/>
      <c r="S123" s="1103" t="str">
        <f>IF(S122="","",VLOOKUP(S122,'標準様式１シフト記号表（勤務時間帯）'!$C$7:$K$36,9,FALSE))</f>
        <v/>
      </c>
      <c r="T123" s="1116" t="str">
        <f>IF(T122="","",VLOOKUP(T122,'標準様式１シフト記号表（勤務時間帯）'!$C$7:$K$36,9,FALSE))</f>
        <v/>
      </c>
      <c r="U123" s="1116" t="str">
        <f>IF(U122="","",VLOOKUP(U122,'標準様式１シフト記号表（勤務時間帯）'!$C$7:$K$36,9,FALSE))</f>
        <v/>
      </c>
      <c r="V123" s="1116" t="str">
        <f>IF(V122="","",VLOOKUP(V122,'標準様式１シフト記号表（勤務時間帯）'!$C$7:$K$36,9,FALSE))</f>
        <v/>
      </c>
      <c r="W123" s="1116" t="str">
        <f>IF(W122="","",VLOOKUP(W122,'標準様式１シフト記号表（勤務時間帯）'!$C$7:$K$36,9,FALSE))</f>
        <v/>
      </c>
      <c r="X123" s="1116" t="str">
        <f>IF(X122="","",VLOOKUP(X122,'標準様式１シフト記号表（勤務時間帯）'!$C$7:$K$36,9,FALSE))</f>
        <v/>
      </c>
      <c r="Y123" s="1127" t="str">
        <f>IF(Y122="","",VLOOKUP(Y122,'標準様式１シフト記号表（勤務時間帯）'!$C$7:$K$36,9,FALSE))</f>
        <v/>
      </c>
      <c r="Z123" s="1103" t="str">
        <f>IF(Z122="","",VLOOKUP(Z122,'標準様式１シフト記号表（勤務時間帯）'!$C$7:$K$36,9,FALSE))</f>
        <v/>
      </c>
      <c r="AA123" s="1116" t="str">
        <f>IF(AA122="","",VLOOKUP(AA122,'標準様式１シフト記号表（勤務時間帯）'!$C$7:$K$36,9,FALSE))</f>
        <v/>
      </c>
      <c r="AB123" s="1116" t="str">
        <f>IF(AB122="","",VLOOKUP(AB122,'標準様式１シフト記号表（勤務時間帯）'!$C$7:$K$36,9,FALSE))</f>
        <v/>
      </c>
      <c r="AC123" s="1116" t="str">
        <f>IF(AC122="","",VLOOKUP(AC122,'標準様式１シフト記号表（勤務時間帯）'!$C$7:$K$36,9,FALSE))</f>
        <v/>
      </c>
      <c r="AD123" s="1116" t="str">
        <f>IF(AD122="","",VLOOKUP(AD122,'標準様式１シフト記号表（勤務時間帯）'!$C$7:$K$36,9,FALSE))</f>
        <v/>
      </c>
      <c r="AE123" s="1116" t="str">
        <f>IF(AE122="","",VLOOKUP(AE122,'標準様式１シフト記号表（勤務時間帯）'!$C$7:$K$36,9,FALSE))</f>
        <v/>
      </c>
      <c r="AF123" s="1127" t="str">
        <f>IF(AF122="","",VLOOKUP(AF122,'標準様式１シフト記号表（勤務時間帯）'!$C$7:$K$36,9,FALSE))</f>
        <v/>
      </c>
      <c r="AG123" s="1103" t="str">
        <f>IF(AG122="","",VLOOKUP(AG122,'標準様式１シフト記号表（勤務時間帯）'!$C$7:$K$36,9,FALSE))</f>
        <v/>
      </c>
      <c r="AH123" s="1116" t="str">
        <f>IF(AH122="","",VLOOKUP(AH122,'標準様式１シフト記号表（勤務時間帯）'!$C$7:$K$36,9,FALSE))</f>
        <v/>
      </c>
      <c r="AI123" s="1116" t="str">
        <f>IF(AI122="","",VLOOKUP(AI122,'標準様式１シフト記号表（勤務時間帯）'!$C$7:$K$36,9,FALSE))</f>
        <v/>
      </c>
      <c r="AJ123" s="1116" t="str">
        <f>IF(AJ122="","",VLOOKUP(AJ122,'標準様式１シフト記号表（勤務時間帯）'!$C$7:$K$36,9,FALSE))</f>
        <v/>
      </c>
      <c r="AK123" s="1116" t="str">
        <f>IF(AK122="","",VLOOKUP(AK122,'標準様式１シフト記号表（勤務時間帯）'!$C$7:$K$36,9,FALSE))</f>
        <v/>
      </c>
      <c r="AL123" s="1116" t="str">
        <f>IF(AL122="","",VLOOKUP(AL122,'標準様式１シフト記号表（勤務時間帯）'!$C$7:$K$36,9,FALSE))</f>
        <v/>
      </c>
      <c r="AM123" s="1127" t="str">
        <f>IF(AM122="","",VLOOKUP(AM122,'標準様式１シフト記号表（勤務時間帯）'!$C$7:$K$36,9,FALSE))</f>
        <v/>
      </c>
      <c r="AN123" s="1103" t="str">
        <f>IF(AN122="","",VLOOKUP(AN122,'標準様式１シフト記号表（勤務時間帯）'!$C$7:$K$36,9,FALSE))</f>
        <v/>
      </c>
      <c r="AO123" s="1116" t="str">
        <f>IF(AO122="","",VLOOKUP(AO122,'標準様式１シフト記号表（勤務時間帯）'!$C$7:$K$36,9,FALSE))</f>
        <v/>
      </c>
      <c r="AP123" s="1116" t="str">
        <f>IF(AP122="","",VLOOKUP(AP122,'標準様式１シフト記号表（勤務時間帯）'!$C$7:$K$36,9,FALSE))</f>
        <v/>
      </c>
      <c r="AQ123" s="1116" t="str">
        <f>IF(AQ122="","",VLOOKUP(AQ122,'標準様式１シフト記号表（勤務時間帯）'!$C$7:$K$36,9,FALSE))</f>
        <v/>
      </c>
      <c r="AR123" s="1116" t="str">
        <f>IF(AR122="","",VLOOKUP(AR122,'標準様式１シフト記号表（勤務時間帯）'!$C$7:$K$36,9,FALSE))</f>
        <v/>
      </c>
      <c r="AS123" s="1116" t="str">
        <f>IF(AS122="","",VLOOKUP(AS122,'標準様式１シフト記号表（勤務時間帯）'!$C$7:$K$36,9,FALSE))</f>
        <v/>
      </c>
      <c r="AT123" s="1127" t="str">
        <f>IF(AT122="","",VLOOKUP(AT122,'標準様式１シフト記号表（勤務時間帯）'!$C$7:$K$36,9,FALSE))</f>
        <v/>
      </c>
      <c r="AU123" s="1103" t="str">
        <f>IF(AU122="","",VLOOKUP(AU122,'標準様式１シフト記号表（勤務時間帯）'!$C$7:$K$36,9,FALSE))</f>
        <v/>
      </c>
      <c r="AV123" s="1116" t="str">
        <f>IF(AV122="","",VLOOKUP(AV122,'標準様式１シフト記号表（勤務時間帯）'!$C$7:$K$36,9,FALSE))</f>
        <v/>
      </c>
      <c r="AW123" s="1116" t="str">
        <f>IF(AW122="","",VLOOKUP(AW122,'標準様式１シフト記号表（勤務時間帯）'!$C$7:$K$36,9,FALSE))</f>
        <v/>
      </c>
      <c r="AX123" s="1162">
        <f>IF($BB$4="４週",SUM(S123:AT123),IF($BB$4="暦月",SUM(S123:AW123),""))</f>
        <v>0</v>
      </c>
      <c r="AY123" s="1175"/>
      <c r="AZ123" s="1186">
        <f>IF($BB$4="４週",AX123/4,IF($BB$4="暦月",'標準様式１（100名）'!AX123/('標準様式１（100名）'!$BB$9/7),""))</f>
        <v>0</v>
      </c>
      <c r="BA123" s="1195"/>
      <c r="BB123" s="1210"/>
      <c r="BC123" s="1049"/>
      <c r="BD123" s="1049"/>
      <c r="BE123" s="1049"/>
      <c r="BF123" s="1061"/>
    </row>
    <row r="124" spans="2:58" ht="20.25" customHeight="1">
      <c r="B124" s="939"/>
      <c r="C124" s="960"/>
      <c r="D124" s="980"/>
      <c r="E124" s="990"/>
      <c r="F124" s="1244">
        <f>C122</f>
        <v>0</v>
      </c>
      <c r="G124" s="1007"/>
      <c r="H124" s="1018"/>
      <c r="I124" s="1026"/>
      <c r="J124" s="1026"/>
      <c r="K124" s="1031"/>
      <c r="L124" s="1042"/>
      <c r="M124" s="1051"/>
      <c r="N124" s="1051"/>
      <c r="O124" s="1063"/>
      <c r="P124" s="1070" t="s">
        <v>316</v>
      </c>
      <c r="Q124" s="1079"/>
      <c r="R124" s="1087"/>
      <c r="S124" s="1104" t="str">
        <f>IF(S122="","",VLOOKUP(S122,'標準様式１シフト記号表（勤務時間帯）'!$C$7:$U$36,19,FALSE))</f>
        <v/>
      </c>
      <c r="T124" s="1117" t="str">
        <f>IF(T122="","",VLOOKUP(T122,'標準様式１シフト記号表（勤務時間帯）'!$C$7:$U$36,19,FALSE))</f>
        <v/>
      </c>
      <c r="U124" s="1117" t="str">
        <f>IF(U122="","",VLOOKUP(U122,'標準様式１シフト記号表（勤務時間帯）'!$C$7:$U$36,19,FALSE))</f>
        <v/>
      </c>
      <c r="V124" s="1117" t="str">
        <f>IF(V122="","",VLOOKUP(V122,'標準様式１シフト記号表（勤務時間帯）'!$C$7:$U$36,19,FALSE))</f>
        <v/>
      </c>
      <c r="W124" s="1117" t="str">
        <f>IF(W122="","",VLOOKUP(W122,'標準様式１シフト記号表（勤務時間帯）'!$C$7:$U$36,19,FALSE))</f>
        <v/>
      </c>
      <c r="X124" s="1117" t="str">
        <f>IF(X122="","",VLOOKUP(X122,'標準様式１シフト記号表（勤務時間帯）'!$C$7:$U$36,19,FALSE))</f>
        <v/>
      </c>
      <c r="Y124" s="1128" t="str">
        <f>IF(Y122="","",VLOOKUP(Y122,'標準様式１シフト記号表（勤務時間帯）'!$C$7:$U$36,19,FALSE))</f>
        <v/>
      </c>
      <c r="Z124" s="1104" t="str">
        <f>IF(Z122="","",VLOOKUP(Z122,'標準様式１シフト記号表（勤務時間帯）'!$C$7:$U$36,19,FALSE))</f>
        <v/>
      </c>
      <c r="AA124" s="1117" t="str">
        <f>IF(AA122="","",VLOOKUP(AA122,'標準様式１シフト記号表（勤務時間帯）'!$C$7:$U$36,19,FALSE))</f>
        <v/>
      </c>
      <c r="AB124" s="1117" t="str">
        <f>IF(AB122="","",VLOOKUP(AB122,'標準様式１シフト記号表（勤務時間帯）'!$C$7:$U$36,19,FALSE))</f>
        <v/>
      </c>
      <c r="AC124" s="1117" t="str">
        <f>IF(AC122="","",VLOOKUP(AC122,'標準様式１シフト記号表（勤務時間帯）'!$C$7:$U$36,19,FALSE))</f>
        <v/>
      </c>
      <c r="AD124" s="1117" t="str">
        <f>IF(AD122="","",VLOOKUP(AD122,'標準様式１シフト記号表（勤務時間帯）'!$C$7:$U$36,19,FALSE))</f>
        <v/>
      </c>
      <c r="AE124" s="1117" t="str">
        <f>IF(AE122="","",VLOOKUP(AE122,'標準様式１シフト記号表（勤務時間帯）'!$C$7:$U$36,19,FALSE))</f>
        <v/>
      </c>
      <c r="AF124" s="1128" t="str">
        <f>IF(AF122="","",VLOOKUP(AF122,'標準様式１シフト記号表（勤務時間帯）'!$C$7:$U$36,19,FALSE))</f>
        <v/>
      </c>
      <c r="AG124" s="1104" t="str">
        <f>IF(AG122="","",VLOOKUP(AG122,'標準様式１シフト記号表（勤務時間帯）'!$C$7:$U$36,19,FALSE))</f>
        <v/>
      </c>
      <c r="AH124" s="1117" t="str">
        <f>IF(AH122="","",VLOOKUP(AH122,'標準様式１シフト記号表（勤務時間帯）'!$C$7:$U$36,19,FALSE))</f>
        <v/>
      </c>
      <c r="AI124" s="1117" t="str">
        <f>IF(AI122="","",VLOOKUP(AI122,'標準様式１シフト記号表（勤務時間帯）'!$C$7:$U$36,19,FALSE))</f>
        <v/>
      </c>
      <c r="AJ124" s="1117" t="str">
        <f>IF(AJ122="","",VLOOKUP(AJ122,'標準様式１シフト記号表（勤務時間帯）'!$C$7:$U$36,19,FALSE))</f>
        <v/>
      </c>
      <c r="AK124" s="1117" t="str">
        <f>IF(AK122="","",VLOOKUP(AK122,'標準様式１シフト記号表（勤務時間帯）'!$C$7:$U$36,19,FALSE))</f>
        <v/>
      </c>
      <c r="AL124" s="1117" t="str">
        <f>IF(AL122="","",VLOOKUP(AL122,'標準様式１シフト記号表（勤務時間帯）'!$C$7:$U$36,19,FALSE))</f>
        <v/>
      </c>
      <c r="AM124" s="1128" t="str">
        <f>IF(AM122="","",VLOOKUP(AM122,'標準様式１シフト記号表（勤務時間帯）'!$C$7:$U$36,19,FALSE))</f>
        <v/>
      </c>
      <c r="AN124" s="1104" t="str">
        <f>IF(AN122="","",VLOOKUP(AN122,'標準様式１シフト記号表（勤務時間帯）'!$C$7:$U$36,19,FALSE))</f>
        <v/>
      </c>
      <c r="AO124" s="1117" t="str">
        <f>IF(AO122="","",VLOOKUP(AO122,'標準様式１シフト記号表（勤務時間帯）'!$C$7:$U$36,19,FALSE))</f>
        <v/>
      </c>
      <c r="AP124" s="1117" t="str">
        <f>IF(AP122="","",VLOOKUP(AP122,'標準様式１シフト記号表（勤務時間帯）'!$C$7:$U$36,19,FALSE))</f>
        <v/>
      </c>
      <c r="AQ124" s="1117" t="str">
        <f>IF(AQ122="","",VLOOKUP(AQ122,'標準様式１シフト記号表（勤務時間帯）'!$C$7:$U$36,19,FALSE))</f>
        <v/>
      </c>
      <c r="AR124" s="1117" t="str">
        <f>IF(AR122="","",VLOOKUP(AR122,'標準様式１シフト記号表（勤務時間帯）'!$C$7:$U$36,19,FALSE))</f>
        <v/>
      </c>
      <c r="AS124" s="1117" t="str">
        <f>IF(AS122="","",VLOOKUP(AS122,'標準様式１シフト記号表（勤務時間帯）'!$C$7:$U$36,19,FALSE))</f>
        <v/>
      </c>
      <c r="AT124" s="1128" t="str">
        <f>IF(AT122="","",VLOOKUP(AT122,'標準様式１シフト記号表（勤務時間帯）'!$C$7:$U$36,19,FALSE))</f>
        <v/>
      </c>
      <c r="AU124" s="1104" t="str">
        <f>IF(AU122="","",VLOOKUP(AU122,'標準様式１シフト記号表（勤務時間帯）'!$C$7:$U$36,19,FALSE))</f>
        <v/>
      </c>
      <c r="AV124" s="1117" t="str">
        <f>IF(AV122="","",VLOOKUP(AV122,'標準様式１シフト記号表（勤務時間帯）'!$C$7:$U$36,19,FALSE))</f>
        <v/>
      </c>
      <c r="AW124" s="1117" t="str">
        <f>IF(AW122="","",VLOOKUP(AW122,'標準様式１シフト記号表（勤務時間帯）'!$C$7:$U$36,19,FALSE))</f>
        <v/>
      </c>
      <c r="AX124" s="1163">
        <f>IF($BB$4="４週",SUM(S124:AT124),IF($BB$4="暦月",SUM(S124:AW124),""))</f>
        <v>0</v>
      </c>
      <c r="AY124" s="1176"/>
      <c r="AZ124" s="1187">
        <f>IF($BB$4="４週",AX124/4,IF($BB$4="暦月",'標準様式１（100名）'!AX124/('標準様式１（100名）'!$BB$9/7),""))</f>
        <v>0</v>
      </c>
      <c r="BA124" s="1196"/>
      <c r="BB124" s="1211"/>
      <c r="BC124" s="1051"/>
      <c r="BD124" s="1051"/>
      <c r="BE124" s="1051"/>
      <c r="BF124" s="1063"/>
    </row>
    <row r="125" spans="2:58" ht="20.25" customHeight="1">
      <c r="B125" s="939">
        <f>B122+1</f>
        <v>35</v>
      </c>
      <c r="C125" s="958"/>
      <c r="D125" s="978"/>
      <c r="E125" s="988"/>
      <c r="F125" s="995"/>
      <c r="G125" s="995"/>
      <c r="H125" s="1019"/>
      <c r="I125" s="1026"/>
      <c r="J125" s="1026"/>
      <c r="K125" s="1031"/>
      <c r="L125" s="1041"/>
      <c r="M125" s="1050"/>
      <c r="N125" s="1050"/>
      <c r="O125" s="1062"/>
      <c r="P125" s="1071" t="s">
        <v>589</v>
      </c>
      <c r="Q125" s="1080"/>
      <c r="R125" s="1088"/>
      <c r="S125" s="1252"/>
      <c r="T125" s="1254"/>
      <c r="U125" s="1254"/>
      <c r="V125" s="1254"/>
      <c r="W125" s="1254"/>
      <c r="X125" s="1254"/>
      <c r="Y125" s="1255"/>
      <c r="Z125" s="1252"/>
      <c r="AA125" s="1254"/>
      <c r="AB125" s="1254"/>
      <c r="AC125" s="1254"/>
      <c r="AD125" s="1254"/>
      <c r="AE125" s="1254"/>
      <c r="AF125" s="1255"/>
      <c r="AG125" s="1252"/>
      <c r="AH125" s="1254"/>
      <c r="AI125" s="1254"/>
      <c r="AJ125" s="1254"/>
      <c r="AK125" s="1254"/>
      <c r="AL125" s="1254"/>
      <c r="AM125" s="1255"/>
      <c r="AN125" s="1252"/>
      <c r="AO125" s="1254"/>
      <c r="AP125" s="1254"/>
      <c r="AQ125" s="1254"/>
      <c r="AR125" s="1254"/>
      <c r="AS125" s="1254"/>
      <c r="AT125" s="1255"/>
      <c r="AU125" s="1252"/>
      <c r="AV125" s="1254"/>
      <c r="AW125" s="1254"/>
      <c r="AX125" s="1257"/>
      <c r="AY125" s="1261"/>
      <c r="AZ125" s="1264"/>
      <c r="BA125" s="1267"/>
      <c r="BB125" s="1209"/>
      <c r="BC125" s="1050"/>
      <c r="BD125" s="1050"/>
      <c r="BE125" s="1050"/>
      <c r="BF125" s="1062"/>
    </row>
    <row r="126" spans="2:58" ht="20.25" customHeight="1">
      <c r="B126" s="939"/>
      <c r="C126" s="959"/>
      <c r="D126" s="979"/>
      <c r="E126" s="989"/>
      <c r="F126" s="993"/>
      <c r="G126" s="1006"/>
      <c r="H126" s="1018"/>
      <c r="I126" s="1026"/>
      <c r="J126" s="1026"/>
      <c r="K126" s="1031"/>
      <c r="L126" s="1040"/>
      <c r="M126" s="1049"/>
      <c r="N126" s="1049"/>
      <c r="O126" s="1061"/>
      <c r="P126" s="1069" t="s">
        <v>590</v>
      </c>
      <c r="Q126" s="1078"/>
      <c r="R126" s="1086"/>
      <c r="S126" s="1103" t="str">
        <f>IF(S125="","",VLOOKUP(S125,'標準様式１シフト記号表（勤務時間帯）'!$C$7:$K$36,9,FALSE))</f>
        <v/>
      </c>
      <c r="T126" s="1116" t="str">
        <f>IF(T125="","",VLOOKUP(T125,'標準様式１シフト記号表（勤務時間帯）'!$C$7:$K$36,9,FALSE))</f>
        <v/>
      </c>
      <c r="U126" s="1116" t="str">
        <f>IF(U125="","",VLOOKUP(U125,'標準様式１シフト記号表（勤務時間帯）'!$C$7:$K$36,9,FALSE))</f>
        <v/>
      </c>
      <c r="V126" s="1116" t="str">
        <f>IF(V125="","",VLOOKUP(V125,'標準様式１シフト記号表（勤務時間帯）'!$C$7:$K$36,9,FALSE))</f>
        <v/>
      </c>
      <c r="W126" s="1116" t="str">
        <f>IF(W125="","",VLOOKUP(W125,'標準様式１シフト記号表（勤務時間帯）'!$C$7:$K$36,9,FALSE))</f>
        <v/>
      </c>
      <c r="X126" s="1116" t="str">
        <f>IF(X125="","",VLOOKUP(X125,'標準様式１シフト記号表（勤務時間帯）'!$C$7:$K$36,9,FALSE))</f>
        <v/>
      </c>
      <c r="Y126" s="1127" t="str">
        <f>IF(Y125="","",VLOOKUP(Y125,'標準様式１シフト記号表（勤務時間帯）'!$C$7:$K$36,9,FALSE))</f>
        <v/>
      </c>
      <c r="Z126" s="1103" t="str">
        <f>IF(Z125="","",VLOOKUP(Z125,'標準様式１シフト記号表（勤務時間帯）'!$C$7:$K$36,9,FALSE))</f>
        <v/>
      </c>
      <c r="AA126" s="1116" t="str">
        <f>IF(AA125="","",VLOOKUP(AA125,'標準様式１シフト記号表（勤務時間帯）'!$C$7:$K$36,9,FALSE))</f>
        <v/>
      </c>
      <c r="AB126" s="1116" t="str">
        <f>IF(AB125="","",VLOOKUP(AB125,'標準様式１シフト記号表（勤務時間帯）'!$C$7:$K$36,9,FALSE))</f>
        <v/>
      </c>
      <c r="AC126" s="1116" t="str">
        <f>IF(AC125="","",VLOOKUP(AC125,'標準様式１シフト記号表（勤務時間帯）'!$C$7:$K$36,9,FALSE))</f>
        <v/>
      </c>
      <c r="AD126" s="1116" t="str">
        <f>IF(AD125="","",VLOOKUP(AD125,'標準様式１シフト記号表（勤務時間帯）'!$C$7:$K$36,9,FALSE))</f>
        <v/>
      </c>
      <c r="AE126" s="1116" t="str">
        <f>IF(AE125="","",VLOOKUP(AE125,'標準様式１シフト記号表（勤務時間帯）'!$C$7:$K$36,9,FALSE))</f>
        <v/>
      </c>
      <c r="AF126" s="1127" t="str">
        <f>IF(AF125="","",VLOOKUP(AF125,'標準様式１シフト記号表（勤務時間帯）'!$C$7:$K$36,9,FALSE))</f>
        <v/>
      </c>
      <c r="AG126" s="1103" t="str">
        <f>IF(AG125="","",VLOOKUP(AG125,'標準様式１シフト記号表（勤務時間帯）'!$C$7:$K$36,9,FALSE))</f>
        <v/>
      </c>
      <c r="AH126" s="1116" t="str">
        <f>IF(AH125="","",VLOOKUP(AH125,'標準様式１シフト記号表（勤務時間帯）'!$C$7:$K$36,9,FALSE))</f>
        <v/>
      </c>
      <c r="AI126" s="1116" t="str">
        <f>IF(AI125="","",VLOOKUP(AI125,'標準様式１シフト記号表（勤務時間帯）'!$C$7:$K$36,9,FALSE))</f>
        <v/>
      </c>
      <c r="AJ126" s="1116" t="str">
        <f>IF(AJ125="","",VLOOKUP(AJ125,'標準様式１シフト記号表（勤務時間帯）'!$C$7:$K$36,9,FALSE))</f>
        <v/>
      </c>
      <c r="AK126" s="1116" t="str">
        <f>IF(AK125="","",VLOOKUP(AK125,'標準様式１シフト記号表（勤務時間帯）'!$C$7:$K$36,9,FALSE))</f>
        <v/>
      </c>
      <c r="AL126" s="1116" t="str">
        <f>IF(AL125="","",VLOOKUP(AL125,'標準様式１シフト記号表（勤務時間帯）'!$C$7:$K$36,9,FALSE))</f>
        <v/>
      </c>
      <c r="AM126" s="1127" t="str">
        <f>IF(AM125="","",VLOOKUP(AM125,'標準様式１シフト記号表（勤務時間帯）'!$C$7:$K$36,9,FALSE))</f>
        <v/>
      </c>
      <c r="AN126" s="1103" t="str">
        <f>IF(AN125="","",VLOOKUP(AN125,'標準様式１シフト記号表（勤務時間帯）'!$C$7:$K$36,9,FALSE))</f>
        <v/>
      </c>
      <c r="AO126" s="1116" t="str">
        <f>IF(AO125="","",VLOOKUP(AO125,'標準様式１シフト記号表（勤務時間帯）'!$C$7:$K$36,9,FALSE))</f>
        <v/>
      </c>
      <c r="AP126" s="1116" t="str">
        <f>IF(AP125="","",VLOOKUP(AP125,'標準様式１シフト記号表（勤務時間帯）'!$C$7:$K$36,9,FALSE))</f>
        <v/>
      </c>
      <c r="AQ126" s="1116" t="str">
        <f>IF(AQ125="","",VLOOKUP(AQ125,'標準様式１シフト記号表（勤務時間帯）'!$C$7:$K$36,9,FALSE))</f>
        <v/>
      </c>
      <c r="AR126" s="1116" t="str">
        <f>IF(AR125="","",VLOOKUP(AR125,'標準様式１シフト記号表（勤務時間帯）'!$C$7:$K$36,9,FALSE))</f>
        <v/>
      </c>
      <c r="AS126" s="1116" t="str">
        <f>IF(AS125="","",VLOOKUP(AS125,'標準様式１シフト記号表（勤務時間帯）'!$C$7:$K$36,9,FALSE))</f>
        <v/>
      </c>
      <c r="AT126" s="1127" t="str">
        <f>IF(AT125="","",VLOOKUP(AT125,'標準様式１シフト記号表（勤務時間帯）'!$C$7:$K$36,9,FALSE))</f>
        <v/>
      </c>
      <c r="AU126" s="1103" t="str">
        <f>IF(AU125="","",VLOOKUP(AU125,'標準様式１シフト記号表（勤務時間帯）'!$C$7:$K$36,9,FALSE))</f>
        <v/>
      </c>
      <c r="AV126" s="1116" t="str">
        <f>IF(AV125="","",VLOOKUP(AV125,'標準様式１シフト記号表（勤務時間帯）'!$C$7:$K$36,9,FALSE))</f>
        <v/>
      </c>
      <c r="AW126" s="1116" t="str">
        <f>IF(AW125="","",VLOOKUP(AW125,'標準様式１シフト記号表（勤務時間帯）'!$C$7:$K$36,9,FALSE))</f>
        <v/>
      </c>
      <c r="AX126" s="1162">
        <f>IF($BB$4="４週",SUM(S126:AT126),IF($BB$4="暦月",SUM(S126:AW126),""))</f>
        <v>0</v>
      </c>
      <c r="AY126" s="1175"/>
      <c r="AZ126" s="1186">
        <f>IF($BB$4="４週",AX126/4,IF($BB$4="暦月",'標準様式１（100名）'!AX126/('標準様式１（100名）'!$BB$9/7),""))</f>
        <v>0</v>
      </c>
      <c r="BA126" s="1195"/>
      <c r="BB126" s="1210"/>
      <c r="BC126" s="1049"/>
      <c r="BD126" s="1049"/>
      <c r="BE126" s="1049"/>
      <c r="BF126" s="1061"/>
    </row>
    <row r="127" spans="2:58" ht="20.25" customHeight="1">
      <c r="B127" s="939"/>
      <c r="C127" s="960"/>
      <c r="D127" s="980"/>
      <c r="E127" s="990"/>
      <c r="F127" s="1244">
        <f>C125</f>
        <v>0</v>
      </c>
      <c r="G127" s="1007"/>
      <c r="H127" s="1018"/>
      <c r="I127" s="1026"/>
      <c r="J127" s="1026"/>
      <c r="K127" s="1031"/>
      <c r="L127" s="1042"/>
      <c r="M127" s="1051"/>
      <c r="N127" s="1051"/>
      <c r="O127" s="1063"/>
      <c r="P127" s="1070" t="s">
        <v>316</v>
      </c>
      <c r="Q127" s="1079"/>
      <c r="R127" s="1087"/>
      <c r="S127" s="1104" t="str">
        <f>IF(S125="","",VLOOKUP(S125,'標準様式１シフト記号表（勤務時間帯）'!$C$7:$U$36,19,FALSE))</f>
        <v/>
      </c>
      <c r="T127" s="1117" t="str">
        <f>IF(T125="","",VLOOKUP(T125,'標準様式１シフト記号表（勤務時間帯）'!$C$7:$U$36,19,FALSE))</f>
        <v/>
      </c>
      <c r="U127" s="1117" t="str">
        <f>IF(U125="","",VLOOKUP(U125,'標準様式１シフト記号表（勤務時間帯）'!$C$7:$U$36,19,FALSE))</f>
        <v/>
      </c>
      <c r="V127" s="1117" t="str">
        <f>IF(V125="","",VLOOKUP(V125,'標準様式１シフト記号表（勤務時間帯）'!$C$7:$U$36,19,FALSE))</f>
        <v/>
      </c>
      <c r="W127" s="1117" t="str">
        <f>IF(W125="","",VLOOKUP(W125,'標準様式１シフト記号表（勤務時間帯）'!$C$7:$U$36,19,FALSE))</f>
        <v/>
      </c>
      <c r="X127" s="1117" t="str">
        <f>IF(X125="","",VLOOKUP(X125,'標準様式１シフト記号表（勤務時間帯）'!$C$7:$U$36,19,FALSE))</f>
        <v/>
      </c>
      <c r="Y127" s="1128" t="str">
        <f>IF(Y125="","",VLOOKUP(Y125,'標準様式１シフト記号表（勤務時間帯）'!$C$7:$U$36,19,FALSE))</f>
        <v/>
      </c>
      <c r="Z127" s="1104" t="str">
        <f>IF(Z125="","",VLOOKUP(Z125,'標準様式１シフト記号表（勤務時間帯）'!$C$7:$U$36,19,FALSE))</f>
        <v/>
      </c>
      <c r="AA127" s="1117" t="str">
        <f>IF(AA125="","",VLOOKUP(AA125,'標準様式１シフト記号表（勤務時間帯）'!$C$7:$U$36,19,FALSE))</f>
        <v/>
      </c>
      <c r="AB127" s="1117" t="str">
        <f>IF(AB125="","",VLOOKUP(AB125,'標準様式１シフト記号表（勤務時間帯）'!$C$7:$U$36,19,FALSE))</f>
        <v/>
      </c>
      <c r="AC127" s="1117" t="str">
        <f>IF(AC125="","",VLOOKUP(AC125,'標準様式１シフト記号表（勤務時間帯）'!$C$7:$U$36,19,FALSE))</f>
        <v/>
      </c>
      <c r="AD127" s="1117" t="str">
        <f>IF(AD125="","",VLOOKUP(AD125,'標準様式１シフト記号表（勤務時間帯）'!$C$7:$U$36,19,FALSE))</f>
        <v/>
      </c>
      <c r="AE127" s="1117" t="str">
        <f>IF(AE125="","",VLOOKUP(AE125,'標準様式１シフト記号表（勤務時間帯）'!$C$7:$U$36,19,FALSE))</f>
        <v/>
      </c>
      <c r="AF127" s="1128" t="str">
        <f>IF(AF125="","",VLOOKUP(AF125,'標準様式１シフト記号表（勤務時間帯）'!$C$7:$U$36,19,FALSE))</f>
        <v/>
      </c>
      <c r="AG127" s="1104" t="str">
        <f>IF(AG125="","",VLOOKUP(AG125,'標準様式１シフト記号表（勤務時間帯）'!$C$7:$U$36,19,FALSE))</f>
        <v/>
      </c>
      <c r="AH127" s="1117" t="str">
        <f>IF(AH125="","",VLOOKUP(AH125,'標準様式１シフト記号表（勤務時間帯）'!$C$7:$U$36,19,FALSE))</f>
        <v/>
      </c>
      <c r="AI127" s="1117" t="str">
        <f>IF(AI125="","",VLOOKUP(AI125,'標準様式１シフト記号表（勤務時間帯）'!$C$7:$U$36,19,FALSE))</f>
        <v/>
      </c>
      <c r="AJ127" s="1117" t="str">
        <f>IF(AJ125="","",VLOOKUP(AJ125,'標準様式１シフト記号表（勤務時間帯）'!$C$7:$U$36,19,FALSE))</f>
        <v/>
      </c>
      <c r="AK127" s="1117" t="str">
        <f>IF(AK125="","",VLOOKUP(AK125,'標準様式１シフト記号表（勤務時間帯）'!$C$7:$U$36,19,FALSE))</f>
        <v/>
      </c>
      <c r="AL127" s="1117" t="str">
        <f>IF(AL125="","",VLOOKUP(AL125,'標準様式１シフト記号表（勤務時間帯）'!$C$7:$U$36,19,FALSE))</f>
        <v/>
      </c>
      <c r="AM127" s="1128" t="str">
        <f>IF(AM125="","",VLOOKUP(AM125,'標準様式１シフト記号表（勤務時間帯）'!$C$7:$U$36,19,FALSE))</f>
        <v/>
      </c>
      <c r="AN127" s="1104" t="str">
        <f>IF(AN125="","",VLOOKUP(AN125,'標準様式１シフト記号表（勤務時間帯）'!$C$7:$U$36,19,FALSE))</f>
        <v/>
      </c>
      <c r="AO127" s="1117" t="str">
        <f>IF(AO125="","",VLOOKUP(AO125,'標準様式１シフト記号表（勤務時間帯）'!$C$7:$U$36,19,FALSE))</f>
        <v/>
      </c>
      <c r="AP127" s="1117" t="str">
        <f>IF(AP125="","",VLOOKUP(AP125,'標準様式１シフト記号表（勤務時間帯）'!$C$7:$U$36,19,FALSE))</f>
        <v/>
      </c>
      <c r="AQ127" s="1117" t="str">
        <f>IF(AQ125="","",VLOOKUP(AQ125,'標準様式１シフト記号表（勤務時間帯）'!$C$7:$U$36,19,FALSE))</f>
        <v/>
      </c>
      <c r="AR127" s="1117" t="str">
        <f>IF(AR125="","",VLOOKUP(AR125,'標準様式１シフト記号表（勤務時間帯）'!$C$7:$U$36,19,FALSE))</f>
        <v/>
      </c>
      <c r="AS127" s="1117" t="str">
        <f>IF(AS125="","",VLOOKUP(AS125,'標準様式１シフト記号表（勤務時間帯）'!$C$7:$U$36,19,FALSE))</f>
        <v/>
      </c>
      <c r="AT127" s="1128" t="str">
        <f>IF(AT125="","",VLOOKUP(AT125,'標準様式１シフト記号表（勤務時間帯）'!$C$7:$U$36,19,FALSE))</f>
        <v/>
      </c>
      <c r="AU127" s="1104" t="str">
        <f>IF(AU125="","",VLOOKUP(AU125,'標準様式１シフト記号表（勤務時間帯）'!$C$7:$U$36,19,FALSE))</f>
        <v/>
      </c>
      <c r="AV127" s="1117" t="str">
        <f>IF(AV125="","",VLOOKUP(AV125,'標準様式１シフト記号表（勤務時間帯）'!$C$7:$U$36,19,FALSE))</f>
        <v/>
      </c>
      <c r="AW127" s="1117" t="str">
        <f>IF(AW125="","",VLOOKUP(AW125,'標準様式１シフト記号表（勤務時間帯）'!$C$7:$U$36,19,FALSE))</f>
        <v/>
      </c>
      <c r="AX127" s="1163">
        <f>IF($BB$4="４週",SUM(S127:AT127),IF($BB$4="暦月",SUM(S127:AW127),""))</f>
        <v>0</v>
      </c>
      <c r="AY127" s="1176"/>
      <c r="AZ127" s="1187">
        <f>IF($BB$4="４週",AX127/4,IF($BB$4="暦月",'標準様式１（100名）'!AX127/('標準様式１（100名）'!$BB$9/7),""))</f>
        <v>0</v>
      </c>
      <c r="BA127" s="1196"/>
      <c r="BB127" s="1211"/>
      <c r="BC127" s="1051"/>
      <c r="BD127" s="1051"/>
      <c r="BE127" s="1051"/>
      <c r="BF127" s="1063"/>
    </row>
    <row r="128" spans="2:58" ht="20.25" customHeight="1">
      <c r="B128" s="939">
        <f>B125+1</f>
        <v>36</v>
      </c>
      <c r="C128" s="958"/>
      <c r="D128" s="978"/>
      <c r="E128" s="988"/>
      <c r="F128" s="995"/>
      <c r="G128" s="995"/>
      <c r="H128" s="1019"/>
      <c r="I128" s="1026"/>
      <c r="J128" s="1026"/>
      <c r="K128" s="1031"/>
      <c r="L128" s="1041"/>
      <c r="M128" s="1050"/>
      <c r="N128" s="1050"/>
      <c r="O128" s="1062"/>
      <c r="P128" s="1071" t="s">
        <v>589</v>
      </c>
      <c r="Q128" s="1080"/>
      <c r="R128" s="1088"/>
      <c r="S128" s="1252"/>
      <c r="T128" s="1254"/>
      <c r="U128" s="1254"/>
      <c r="V128" s="1254"/>
      <c r="W128" s="1254"/>
      <c r="X128" s="1254"/>
      <c r="Y128" s="1255"/>
      <c r="Z128" s="1252"/>
      <c r="AA128" s="1254"/>
      <c r="AB128" s="1254"/>
      <c r="AC128" s="1254"/>
      <c r="AD128" s="1254"/>
      <c r="AE128" s="1254"/>
      <c r="AF128" s="1255"/>
      <c r="AG128" s="1252"/>
      <c r="AH128" s="1254"/>
      <c r="AI128" s="1254"/>
      <c r="AJ128" s="1254"/>
      <c r="AK128" s="1254"/>
      <c r="AL128" s="1254"/>
      <c r="AM128" s="1255"/>
      <c r="AN128" s="1252"/>
      <c r="AO128" s="1254"/>
      <c r="AP128" s="1254"/>
      <c r="AQ128" s="1254"/>
      <c r="AR128" s="1254"/>
      <c r="AS128" s="1254"/>
      <c r="AT128" s="1255"/>
      <c r="AU128" s="1252"/>
      <c r="AV128" s="1254"/>
      <c r="AW128" s="1254"/>
      <c r="AX128" s="1257"/>
      <c r="AY128" s="1261"/>
      <c r="AZ128" s="1264"/>
      <c r="BA128" s="1267"/>
      <c r="BB128" s="1209"/>
      <c r="BC128" s="1050"/>
      <c r="BD128" s="1050"/>
      <c r="BE128" s="1050"/>
      <c r="BF128" s="1062"/>
    </row>
    <row r="129" spans="2:58" ht="20.25" customHeight="1">
      <c r="B129" s="939"/>
      <c r="C129" s="959"/>
      <c r="D129" s="979"/>
      <c r="E129" s="989"/>
      <c r="F129" s="993"/>
      <c r="G129" s="1006"/>
      <c r="H129" s="1018"/>
      <c r="I129" s="1026"/>
      <c r="J129" s="1026"/>
      <c r="K129" s="1031"/>
      <c r="L129" s="1040"/>
      <c r="M129" s="1049"/>
      <c r="N129" s="1049"/>
      <c r="O129" s="1061"/>
      <c r="P129" s="1069" t="s">
        <v>590</v>
      </c>
      <c r="Q129" s="1078"/>
      <c r="R129" s="1086"/>
      <c r="S129" s="1103" t="str">
        <f>IF(S128="","",VLOOKUP(S128,'標準様式１シフト記号表（勤務時間帯）'!$C$7:$K$36,9,FALSE))</f>
        <v/>
      </c>
      <c r="T129" s="1116" t="str">
        <f>IF(T128="","",VLOOKUP(T128,'標準様式１シフト記号表（勤務時間帯）'!$C$7:$K$36,9,FALSE))</f>
        <v/>
      </c>
      <c r="U129" s="1116" t="str">
        <f>IF(U128="","",VLOOKUP(U128,'標準様式１シフト記号表（勤務時間帯）'!$C$7:$K$36,9,FALSE))</f>
        <v/>
      </c>
      <c r="V129" s="1116" t="str">
        <f>IF(V128="","",VLOOKUP(V128,'標準様式１シフト記号表（勤務時間帯）'!$C$7:$K$36,9,FALSE))</f>
        <v/>
      </c>
      <c r="W129" s="1116" t="str">
        <f>IF(W128="","",VLOOKUP(W128,'標準様式１シフト記号表（勤務時間帯）'!$C$7:$K$36,9,FALSE))</f>
        <v/>
      </c>
      <c r="X129" s="1116" t="str">
        <f>IF(X128="","",VLOOKUP(X128,'標準様式１シフト記号表（勤務時間帯）'!$C$7:$K$36,9,FALSE))</f>
        <v/>
      </c>
      <c r="Y129" s="1127" t="str">
        <f>IF(Y128="","",VLOOKUP(Y128,'標準様式１シフト記号表（勤務時間帯）'!$C$7:$K$36,9,FALSE))</f>
        <v/>
      </c>
      <c r="Z129" s="1103" t="str">
        <f>IF(Z128="","",VLOOKUP(Z128,'標準様式１シフト記号表（勤務時間帯）'!$C$7:$K$36,9,FALSE))</f>
        <v/>
      </c>
      <c r="AA129" s="1116" t="str">
        <f>IF(AA128="","",VLOOKUP(AA128,'標準様式１シフト記号表（勤務時間帯）'!$C$7:$K$36,9,FALSE))</f>
        <v/>
      </c>
      <c r="AB129" s="1116" t="str">
        <f>IF(AB128="","",VLOOKUP(AB128,'標準様式１シフト記号表（勤務時間帯）'!$C$7:$K$36,9,FALSE))</f>
        <v/>
      </c>
      <c r="AC129" s="1116" t="str">
        <f>IF(AC128="","",VLOOKUP(AC128,'標準様式１シフト記号表（勤務時間帯）'!$C$7:$K$36,9,FALSE))</f>
        <v/>
      </c>
      <c r="AD129" s="1116" t="str">
        <f>IF(AD128="","",VLOOKUP(AD128,'標準様式１シフト記号表（勤務時間帯）'!$C$7:$K$36,9,FALSE))</f>
        <v/>
      </c>
      <c r="AE129" s="1116" t="str">
        <f>IF(AE128="","",VLOOKUP(AE128,'標準様式１シフト記号表（勤務時間帯）'!$C$7:$K$36,9,FALSE))</f>
        <v/>
      </c>
      <c r="AF129" s="1127" t="str">
        <f>IF(AF128="","",VLOOKUP(AF128,'標準様式１シフト記号表（勤務時間帯）'!$C$7:$K$36,9,FALSE))</f>
        <v/>
      </c>
      <c r="AG129" s="1103" t="str">
        <f>IF(AG128="","",VLOOKUP(AG128,'標準様式１シフト記号表（勤務時間帯）'!$C$7:$K$36,9,FALSE))</f>
        <v/>
      </c>
      <c r="AH129" s="1116" t="str">
        <f>IF(AH128="","",VLOOKUP(AH128,'標準様式１シフト記号表（勤務時間帯）'!$C$7:$K$36,9,FALSE))</f>
        <v/>
      </c>
      <c r="AI129" s="1116" t="str">
        <f>IF(AI128="","",VLOOKUP(AI128,'標準様式１シフト記号表（勤務時間帯）'!$C$7:$K$36,9,FALSE))</f>
        <v/>
      </c>
      <c r="AJ129" s="1116" t="str">
        <f>IF(AJ128="","",VLOOKUP(AJ128,'標準様式１シフト記号表（勤務時間帯）'!$C$7:$K$36,9,FALSE))</f>
        <v/>
      </c>
      <c r="AK129" s="1116" t="str">
        <f>IF(AK128="","",VLOOKUP(AK128,'標準様式１シフト記号表（勤務時間帯）'!$C$7:$K$36,9,FALSE))</f>
        <v/>
      </c>
      <c r="AL129" s="1116" t="str">
        <f>IF(AL128="","",VLOOKUP(AL128,'標準様式１シフト記号表（勤務時間帯）'!$C$7:$K$36,9,FALSE))</f>
        <v/>
      </c>
      <c r="AM129" s="1127" t="str">
        <f>IF(AM128="","",VLOOKUP(AM128,'標準様式１シフト記号表（勤務時間帯）'!$C$7:$K$36,9,FALSE))</f>
        <v/>
      </c>
      <c r="AN129" s="1103" t="str">
        <f>IF(AN128="","",VLOOKUP(AN128,'標準様式１シフト記号表（勤務時間帯）'!$C$7:$K$36,9,FALSE))</f>
        <v/>
      </c>
      <c r="AO129" s="1116" t="str">
        <f>IF(AO128="","",VLOOKUP(AO128,'標準様式１シフト記号表（勤務時間帯）'!$C$7:$K$36,9,FALSE))</f>
        <v/>
      </c>
      <c r="AP129" s="1116" t="str">
        <f>IF(AP128="","",VLOOKUP(AP128,'標準様式１シフト記号表（勤務時間帯）'!$C$7:$K$36,9,FALSE))</f>
        <v/>
      </c>
      <c r="AQ129" s="1116" t="str">
        <f>IF(AQ128="","",VLOOKUP(AQ128,'標準様式１シフト記号表（勤務時間帯）'!$C$7:$K$36,9,FALSE))</f>
        <v/>
      </c>
      <c r="AR129" s="1116" t="str">
        <f>IF(AR128="","",VLOOKUP(AR128,'標準様式１シフト記号表（勤務時間帯）'!$C$7:$K$36,9,FALSE))</f>
        <v/>
      </c>
      <c r="AS129" s="1116" t="str">
        <f>IF(AS128="","",VLOOKUP(AS128,'標準様式１シフト記号表（勤務時間帯）'!$C$7:$K$36,9,FALSE))</f>
        <v/>
      </c>
      <c r="AT129" s="1127" t="str">
        <f>IF(AT128="","",VLOOKUP(AT128,'標準様式１シフト記号表（勤務時間帯）'!$C$7:$K$36,9,FALSE))</f>
        <v/>
      </c>
      <c r="AU129" s="1103" t="str">
        <f>IF(AU128="","",VLOOKUP(AU128,'標準様式１シフト記号表（勤務時間帯）'!$C$7:$K$36,9,FALSE))</f>
        <v/>
      </c>
      <c r="AV129" s="1116" t="str">
        <f>IF(AV128="","",VLOOKUP(AV128,'標準様式１シフト記号表（勤務時間帯）'!$C$7:$K$36,9,FALSE))</f>
        <v/>
      </c>
      <c r="AW129" s="1116" t="str">
        <f>IF(AW128="","",VLOOKUP(AW128,'標準様式１シフト記号表（勤務時間帯）'!$C$7:$K$36,9,FALSE))</f>
        <v/>
      </c>
      <c r="AX129" s="1162">
        <f>IF($BB$4="４週",SUM(S129:AT129),IF($BB$4="暦月",SUM(S129:AW129),""))</f>
        <v>0</v>
      </c>
      <c r="AY129" s="1175"/>
      <c r="AZ129" s="1186">
        <f>IF($BB$4="４週",AX129/4,IF($BB$4="暦月",'標準様式１（100名）'!AX129/('標準様式１（100名）'!$BB$9/7),""))</f>
        <v>0</v>
      </c>
      <c r="BA129" s="1195"/>
      <c r="BB129" s="1210"/>
      <c r="BC129" s="1049"/>
      <c r="BD129" s="1049"/>
      <c r="BE129" s="1049"/>
      <c r="BF129" s="1061"/>
    </row>
    <row r="130" spans="2:58" ht="20.25" customHeight="1">
      <c r="B130" s="939"/>
      <c r="C130" s="960"/>
      <c r="D130" s="980"/>
      <c r="E130" s="990"/>
      <c r="F130" s="1244">
        <f>C128</f>
        <v>0</v>
      </c>
      <c r="G130" s="1007"/>
      <c r="H130" s="1018"/>
      <c r="I130" s="1026"/>
      <c r="J130" s="1026"/>
      <c r="K130" s="1031"/>
      <c r="L130" s="1042"/>
      <c r="M130" s="1051"/>
      <c r="N130" s="1051"/>
      <c r="O130" s="1063"/>
      <c r="P130" s="1070" t="s">
        <v>316</v>
      </c>
      <c r="Q130" s="1079"/>
      <c r="R130" s="1087"/>
      <c r="S130" s="1104" t="str">
        <f>IF(S128="","",VLOOKUP(S128,'標準様式１シフト記号表（勤務時間帯）'!$C$7:$U$36,19,FALSE))</f>
        <v/>
      </c>
      <c r="T130" s="1117" t="str">
        <f>IF(T128="","",VLOOKUP(T128,'標準様式１シフト記号表（勤務時間帯）'!$C$7:$U$36,19,FALSE))</f>
        <v/>
      </c>
      <c r="U130" s="1117" t="str">
        <f>IF(U128="","",VLOOKUP(U128,'標準様式１シフト記号表（勤務時間帯）'!$C$7:$U$36,19,FALSE))</f>
        <v/>
      </c>
      <c r="V130" s="1117" t="str">
        <f>IF(V128="","",VLOOKUP(V128,'標準様式１シフト記号表（勤務時間帯）'!$C$7:$U$36,19,FALSE))</f>
        <v/>
      </c>
      <c r="W130" s="1117" t="str">
        <f>IF(W128="","",VLOOKUP(W128,'標準様式１シフト記号表（勤務時間帯）'!$C$7:$U$36,19,FALSE))</f>
        <v/>
      </c>
      <c r="X130" s="1117" t="str">
        <f>IF(X128="","",VLOOKUP(X128,'標準様式１シフト記号表（勤務時間帯）'!$C$7:$U$36,19,FALSE))</f>
        <v/>
      </c>
      <c r="Y130" s="1128" t="str">
        <f>IF(Y128="","",VLOOKUP(Y128,'標準様式１シフト記号表（勤務時間帯）'!$C$7:$U$36,19,FALSE))</f>
        <v/>
      </c>
      <c r="Z130" s="1104" t="str">
        <f>IF(Z128="","",VLOOKUP(Z128,'標準様式１シフト記号表（勤務時間帯）'!$C$7:$U$36,19,FALSE))</f>
        <v/>
      </c>
      <c r="AA130" s="1117" t="str">
        <f>IF(AA128="","",VLOOKUP(AA128,'標準様式１シフト記号表（勤務時間帯）'!$C$7:$U$36,19,FALSE))</f>
        <v/>
      </c>
      <c r="AB130" s="1117" t="str">
        <f>IF(AB128="","",VLOOKUP(AB128,'標準様式１シフト記号表（勤務時間帯）'!$C$7:$U$36,19,FALSE))</f>
        <v/>
      </c>
      <c r="AC130" s="1117" t="str">
        <f>IF(AC128="","",VLOOKUP(AC128,'標準様式１シフト記号表（勤務時間帯）'!$C$7:$U$36,19,FALSE))</f>
        <v/>
      </c>
      <c r="AD130" s="1117" t="str">
        <f>IF(AD128="","",VLOOKUP(AD128,'標準様式１シフト記号表（勤務時間帯）'!$C$7:$U$36,19,FALSE))</f>
        <v/>
      </c>
      <c r="AE130" s="1117" t="str">
        <f>IF(AE128="","",VLOOKUP(AE128,'標準様式１シフト記号表（勤務時間帯）'!$C$7:$U$36,19,FALSE))</f>
        <v/>
      </c>
      <c r="AF130" s="1128" t="str">
        <f>IF(AF128="","",VLOOKUP(AF128,'標準様式１シフト記号表（勤務時間帯）'!$C$7:$U$36,19,FALSE))</f>
        <v/>
      </c>
      <c r="AG130" s="1104" t="str">
        <f>IF(AG128="","",VLOOKUP(AG128,'標準様式１シフト記号表（勤務時間帯）'!$C$7:$U$36,19,FALSE))</f>
        <v/>
      </c>
      <c r="AH130" s="1117" t="str">
        <f>IF(AH128="","",VLOOKUP(AH128,'標準様式１シフト記号表（勤務時間帯）'!$C$7:$U$36,19,FALSE))</f>
        <v/>
      </c>
      <c r="AI130" s="1117" t="str">
        <f>IF(AI128="","",VLOOKUP(AI128,'標準様式１シフト記号表（勤務時間帯）'!$C$7:$U$36,19,FALSE))</f>
        <v/>
      </c>
      <c r="AJ130" s="1117" t="str">
        <f>IF(AJ128="","",VLOOKUP(AJ128,'標準様式１シフト記号表（勤務時間帯）'!$C$7:$U$36,19,FALSE))</f>
        <v/>
      </c>
      <c r="AK130" s="1117" t="str">
        <f>IF(AK128="","",VLOOKUP(AK128,'標準様式１シフト記号表（勤務時間帯）'!$C$7:$U$36,19,FALSE))</f>
        <v/>
      </c>
      <c r="AL130" s="1117" t="str">
        <f>IF(AL128="","",VLOOKUP(AL128,'標準様式１シフト記号表（勤務時間帯）'!$C$7:$U$36,19,FALSE))</f>
        <v/>
      </c>
      <c r="AM130" s="1128" t="str">
        <f>IF(AM128="","",VLOOKUP(AM128,'標準様式１シフト記号表（勤務時間帯）'!$C$7:$U$36,19,FALSE))</f>
        <v/>
      </c>
      <c r="AN130" s="1104" t="str">
        <f>IF(AN128="","",VLOOKUP(AN128,'標準様式１シフト記号表（勤務時間帯）'!$C$7:$U$36,19,FALSE))</f>
        <v/>
      </c>
      <c r="AO130" s="1117" t="str">
        <f>IF(AO128="","",VLOOKUP(AO128,'標準様式１シフト記号表（勤務時間帯）'!$C$7:$U$36,19,FALSE))</f>
        <v/>
      </c>
      <c r="AP130" s="1117" t="str">
        <f>IF(AP128="","",VLOOKUP(AP128,'標準様式１シフト記号表（勤務時間帯）'!$C$7:$U$36,19,FALSE))</f>
        <v/>
      </c>
      <c r="AQ130" s="1117" t="str">
        <f>IF(AQ128="","",VLOOKUP(AQ128,'標準様式１シフト記号表（勤務時間帯）'!$C$7:$U$36,19,FALSE))</f>
        <v/>
      </c>
      <c r="AR130" s="1117" t="str">
        <f>IF(AR128="","",VLOOKUP(AR128,'標準様式１シフト記号表（勤務時間帯）'!$C$7:$U$36,19,FALSE))</f>
        <v/>
      </c>
      <c r="AS130" s="1117" t="str">
        <f>IF(AS128="","",VLOOKUP(AS128,'標準様式１シフト記号表（勤務時間帯）'!$C$7:$U$36,19,FALSE))</f>
        <v/>
      </c>
      <c r="AT130" s="1128" t="str">
        <f>IF(AT128="","",VLOOKUP(AT128,'標準様式１シフト記号表（勤務時間帯）'!$C$7:$U$36,19,FALSE))</f>
        <v/>
      </c>
      <c r="AU130" s="1104" t="str">
        <f>IF(AU128="","",VLOOKUP(AU128,'標準様式１シフト記号表（勤務時間帯）'!$C$7:$U$36,19,FALSE))</f>
        <v/>
      </c>
      <c r="AV130" s="1117" t="str">
        <f>IF(AV128="","",VLOOKUP(AV128,'標準様式１シフト記号表（勤務時間帯）'!$C$7:$U$36,19,FALSE))</f>
        <v/>
      </c>
      <c r="AW130" s="1117" t="str">
        <f>IF(AW128="","",VLOOKUP(AW128,'標準様式１シフト記号表（勤務時間帯）'!$C$7:$U$36,19,FALSE))</f>
        <v/>
      </c>
      <c r="AX130" s="1163">
        <f>IF($BB$4="４週",SUM(S130:AT130),IF($BB$4="暦月",SUM(S130:AW130),""))</f>
        <v>0</v>
      </c>
      <c r="AY130" s="1176"/>
      <c r="AZ130" s="1187">
        <f>IF($BB$4="４週",AX130/4,IF($BB$4="暦月",'標準様式１（100名）'!AX130/('標準様式１（100名）'!$BB$9/7),""))</f>
        <v>0</v>
      </c>
      <c r="BA130" s="1196"/>
      <c r="BB130" s="1211"/>
      <c r="BC130" s="1051"/>
      <c r="BD130" s="1051"/>
      <c r="BE130" s="1051"/>
      <c r="BF130" s="1063"/>
    </row>
    <row r="131" spans="2:58" ht="20.25" customHeight="1">
      <c r="B131" s="939">
        <f>B128+1</f>
        <v>37</v>
      </c>
      <c r="C131" s="958"/>
      <c r="D131" s="978"/>
      <c r="E131" s="988"/>
      <c r="F131" s="995"/>
      <c r="G131" s="995"/>
      <c r="H131" s="1019"/>
      <c r="I131" s="1026"/>
      <c r="J131" s="1026"/>
      <c r="K131" s="1031"/>
      <c r="L131" s="1041"/>
      <c r="M131" s="1050"/>
      <c r="N131" s="1050"/>
      <c r="O131" s="1062"/>
      <c r="P131" s="1071" t="s">
        <v>589</v>
      </c>
      <c r="Q131" s="1080"/>
      <c r="R131" s="1088"/>
      <c r="S131" s="1252"/>
      <c r="T131" s="1254"/>
      <c r="U131" s="1254"/>
      <c r="V131" s="1254"/>
      <c r="W131" s="1254"/>
      <c r="X131" s="1254"/>
      <c r="Y131" s="1255"/>
      <c r="Z131" s="1252"/>
      <c r="AA131" s="1254"/>
      <c r="AB131" s="1254"/>
      <c r="AC131" s="1254"/>
      <c r="AD131" s="1254"/>
      <c r="AE131" s="1254"/>
      <c r="AF131" s="1255"/>
      <c r="AG131" s="1252"/>
      <c r="AH131" s="1254"/>
      <c r="AI131" s="1254"/>
      <c r="AJ131" s="1254"/>
      <c r="AK131" s="1254"/>
      <c r="AL131" s="1254"/>
      <c r="AM131" s="1255"/>
      <c r="AN131" s="1252"/>
      <c r="AO131" s="1254"/>
      <c r="AP131" s="1254"/>
      <c r="AQ131" s="1254"/>
      <c r="AR131" s="1254"/>
      <c r="AS131" s="1254"/>
      <c r="AT131" s="1255"/>
      <c r="AU131" s="1252"/>
      <c r="AV131" s="1254"/>
      <c r="AW131" s="1254"/>
      <c r="AX131" s="1257"/>
      <c r="AY131" s="1261"/>
      <c r="AZ131" s="1264"/>
      <c r="BA131" s="1267"/>
      <c r="BB131" s="1209"/>
      <c r="BC131" s="1050"/>
      <c r="BD131" s="1050"/>
      <c r="BE131" s="1050"/>
      <c r="BF131" s="1062"/>
    </row>
    <row r="132" spans="2:58" ht="20.25" customHeight="1">
      <c r="B132" s="939"/>
      <c r="C132" s="959"/>
      <c r="D132" s="979"/>
      <c r="E132" s="989"/>
      <c r="F132" s="993"/>
      <c r="G132" s="1006"/>
      <c r="H132" s="1018"/>
      <c r="I132" s="1026"/>
      <c r="J132" s="1026"/>
      <c r="K132" s="1031"/>
      <c r="L132" s="1040"/>
      <c r="M132" s="1049"/>
      <c r="N132" s="1049"/>
      <c r="O132" s="1061"/>
      <c r="P132" s="1069" t="s">
        <v>590</v>
      </c>
      <c r="Q132" s="1078"/>
      <c r="R132" s="1086"/>
      <c r="S132" s="1103" t="str">
        <f>IF(S131="","",VLOOKUP(S131,'標準様式１シフト記号表（勤務時間帯）'!$C$7:$K$36,9,FALSE))</f>
        <v/>
      </c>
      <c r="T132" s="1116" t="str">
        <f>IF(T131="","",VLOOKUP(T131,'標準様式１シフト記号表（勤務時間帯）'!$C$7:$K$36,9,FALSE))</f>
        <v/>
      </c>
      <c r="U132" s="1116" t="str">
        <f>IF(U131="","",VLOOKUP(U131,'標準様式１シフト記号表（勤務時間帯）'!$C$7:$K$36,9,FALSE))</f>
        <v/>
      </c>
      <c r="V132" s="1116" t="str">
        <f>IF(V131="","",VLOOKUP(V131,'標準様式１シフト記号表（勤務時間帯）'!$C$7:$K$36,9,FALSE))</f>
        <v/>
      </c>
      <c r="W132" s="1116" t="str">
        <f>IF(W131="","",VLOOKUP(W131,'標準様式１シフト記号表（勤務時間帯）'!$C$7:$K$36,9,FALSE))</f>
        <v/>
      </c>
      <c r="X132" s="1116" t="str">
        <f>IF(X131="","",VLOOKUP(X131,'標準様式１シフト記号表（勤務時間帯）'!$C$7:$K$36,9,FALSE))</f>
        <v/>
      </c>
      <c r="Y132" s="1127" t="str">
        <f>IF(Y131="","",VLOOKUP(Y131,'標準様式１シフト記号表（勤務時間帯）'!$C$7:$K$36,9,FALSE))</f>
        <v/>
      </c>
      <c r="Z132" s="1103" t="str">
        <f>IF(Z131="","",VLOOKUP(Z131,'標準様式１シフト記号表（勤務時間帯）'!$C$7:$K$36,9,FALSE))</f>
        <v/>
      </c>
      <c r="AA132" s="1116" t="str">
        <f>IF(AA131="","",VLOOKUP(AA131,'標準様式１シフト記号表（勤務時間帯）'!$C$7:$K$36,9,FALSE))</f>
        <v/>
      </c>
      <c r="AB132" s="1116" t="str">
        <f>IF(AB131="","",VLOOKUP(AB131,'標準様式１シフト記号表（勤務時間帯）'!$C$7:$K$36,9,FALSE))</f>
        <v/>
      </c>
      <c r="AC132" s="1116" t="str">
        <f>IF(AC131="","",VLOOKUP(AC131,'標準様式１シフト記号表（勤務時間帯）'!$C$7:$K$36,9,FALSE))</f>
        <v/>
      </c>
      <c r="AD132" s="1116" t="str">
        <f>IF(AD131="","",VLOOKUP(AD131,'標準様式１シフト記号表（勤務時間帯）'!$C$7:$K$36,9,FALSE))</f>
        <v/>
      </c>
      <c r="AE132" s="1116" t="str">
        <f>IF(AE131="","",VLOOKUP(AE131,'標準様式１シフト記号表（勤務時間帯）'!$C$7:$K$36,9,FALSE))</f>
        <v/>
      </c>
      <c r="AF132" s="1127" t="str">
        <f>IF(AF131="","",VLOOKUP(AF131,'標準様式１シフト記号表（勤務時間帯）'!$C$7:$K$36,9,FALSE))</f>
        <v/>
      </c>
      <c r="AG132" s="1103" t="str">
        <f>IF(AG131="","",VLOOKUP(AG131,'標準様式１シフト記号表（勤務時間帯）'!$C$7:$K$36,9,FALSE))</f>
        <v/>
      </c>
      <c r="AH132" s="1116" t="str">
        <f>IF(AH131="","",VLOOKUP(AH131,'標準様式１シフト記号表（勤務時間帯）'!$C$7:$K$36,9,FALSE))</f>
        <v/>
      </c>
      <c r="AI132" s="1116" t="str">
        <f>IF(AI131="","",VLOOKUP(AI131,'標準様式１シフト記号表（勤務時間帯）'!$C$7:$K$36,9,FALSE))</f>
        <v/>
      </c>
      <c r="AJ132" s="1116" t="str">
        <f>IF(AJ131="","",VLOOKUP(AJ131,'標準様式１シフト記号表（勤務時間帯）'!$C$7:$K$36,9,FALSE))</f>
        <v/>
      </c>
      <c r="AK132" s="1116" t="str">
        <f>IF(AK131="","",VLOOKUP(AK131,'標準様式１シフト記号表（勤務時間帯）'!$C$7:$K$36,9,FALSE))</f>
        <v/>
      </c>
      <c r="AL132" s="1116" t="str">
        <f>IF(AL131="","",VLOOKUP(AL131,'標準様式１シフト記号表（勤務時間帯）'!$C$7:$K$36,9,FALSE))</f>
        <v/>
      </c>
      <c r="AM132" s="1127" t="str">
        <f>IF(AM131="","",VLOOKUP(AM131,'標準様式１シフト記号表（勤務時間帯）'!$C$7:$K$36,9,FALSE))</f>
        <v/>
      </c>
      <c r="AN132" s="1103" t="str">
        <f>IF(AN131="","",VLOOKUP(AN131,'標準様式１シフト記号表（勤務時間帯）'!$C$7:$K$36,9,FALSE))</f>
        <v/>
      </c>
      <c r="AO132" s="1116" t="str">
        <f>IF(AO131="","",VLOOKUP(AO131,'標準様式１シフト記号表（勤務時間帯）'!$C$7:$K$36,9,FALSE))</f>
        <v/>
      </c>
      <c r="AP132" s="1116" t="str">
        <f>IF(AP131="","",VLOOKUP(AP131,'標準様式１シフト記号表（勤務時間帯）'!$C$7:$K$36,9,FALSE))</f>
        <v/>
      </c>
      <c r="AQ132" s="1116" t="str">
        <f>IF(AQ131="","",VLOOKUP(AQ131,'標準様式１シフト記号表（勤務時間帯）'!$C$7:$K$36,9,FALSE))</f>
        <v/>
      </c>
      <c r="AR132" s="1116" t="str">
        <f>IF(AR131="","",VLOOKUP(AR131,'標準様式１シフト記号表（勤務時間帯）'!$C$7:$K$36,9,FALSE))</f>
        <v/>
      </c>
      <c r="AS132" s="1116" t="str">
        <f>IF(AS131="","",VLOOKUP(AS131,'標準様式１シフト記号表（勤務時間帯）'!$C$7:$K$36,9,FALSE))</f>
        <v/>
      </c>
      <c r="AT132" s="1127" t="str">
        <f>IF(AT131="","",VLOOKUP(AT131,'標準様式１シフト記号表（勤務時間帯）'!$C$7:$K$36,9,FALSE))</f>
        <v/>
      </c>
      <c r="AU132" s="1103" t="str">
        <f>IF(AU131="","",VLOOKUP(AU131,'標準様式１シフト記号表（勤務時間帯）'!$C$7:$K$36,9,FALSE))</f>
        <v/>
      </c>
      <c r="AV132" s="1116" t="str">
        <f>IF(AV131="","",VLOOKUP(AV131,'標準様式１シフト記号表（勤務時間帯）'!$C$7:$K$36,9,FALSE))</f>
        <v/>
      </c>
      <c r="AW132" s="1116" t="str">
        <f>IF(AW131="","",VLOOKUP(AW131,'標準様式１シフト記号表（勤務時間帯）'!$C$7:$K$36,9,FALSE))</f>
        <v/>
      </c>
      <c r="AX132" s="1162">
        <f>IF($BB$4="４週",SUM(S132:AT132),IF($BB$4="暦月",SUM(S132:AW132),""))</f>
        <v>0</v>
      </c>
      <c r="AY132" s="1175"/>
      <c r="AZ132" s="1186">
        <f>IF($BB$4="４週",AX132/4,IF($BB$4="暦月",'標準様式１（100名）'!AX132/('標準様式１（100名）'!$BB$9/7),""))</f>
        <v>0</v>
      </c>
      <c r="BA132" s="1195"/>
      <c r="BB132" s="1210"/>
      <c r="BC132" s="1049"/>
      <c r="BD132" s="1049"/>
      <c r="BE132" s="1049"/>
      <c r="BF132" s="1061"/>
    </row>
    <row r="133" spans="2:58" ht="20.25" customHeight="1">
      <c r="B133" s="939"/>
      <c r="C133" s="960"/>
      <c r="D133" s="980"/>
      <c r="E133" s="990"/>
      <c r="F133" s="1244">
        <f>C131</f>
        <v>0</v>
      </c>
      <c r="G133" s="1007"/>
      <c r="H133" s="1018"/>
      <c r="I133" s="1026"/>
      <c r="J133" s="1026"/>
      <c r="K133" s="1031"/>
      <c r="L133" s="1042"/>
      <c r="M133" s="1051"/>
      <c r="N133" s="1051"/>
      <c r="O133" s="1063"/>
      <c r="P133" s="1070" t="s">
        <v>316</v>
      </c>
      <c r="Q133" s="1079"/>
      <c r="R133" s="1087"/>
      <c r="S133" s="1104" t="str">
        <f>IF(S131="","",VLOOKUP(S131,'標準様式１シフト記号表（勤務時間帯）'!$C$7:$U$36,19,FALSE))</f>
        <v/>
      </c>
      <c r="T133" s="1117" t="str">
        <f>IF(T131="","",VLOOKUP(T131,'標準様式１シフト記号表（勤務時間帯）'!$C$7:$U$36,19,FALSE))</f>
        <v/>
      </c>
      <c r="U133" s="1117" t="str">
        <f>IF(U131="","",VLOOKUP(U131,'標準様式１シフト記号表（勤務時間帯）'!$C$7:$U$36,19,FALSE))</f>
        <v/>
      </c>
      <c r="V133" s="1117" t="str">
        <f>IF(V131="","",VLOOKUP(V131,'標準様式１シフト記号表（勤務時間帯）'!$C$7:$U$36,19,FALSE))</f>
        <v/>
      </c>
      <c r="W133" s="1117" t="str">
        <f>IF(W131="","",VLOOKUP(W131,'標準様式１シフト記号表（勤務時間帯）'!$C$7:$U$36,19,FALSE))</f>
        <v/>
      </c>
      <c r="X133" s="1117" t="str">
        <f>IF(X131="","",VLOOKUP(X131,'標準様式１シフト記号表（勤務時間帯）'!$C$7:$U$36,19,FALSE))</f>
        <v/>
      </c>
      <c r="Y133" s="1128" t="str">
        <f>IF(Y131="","",VLOOKUP(Y131,'標準様式１シフト記号表（勤務時間帯）'!$C$7:$U$36,19,FALSE))</f>
        <v/>
      </c>
      <c r="Z133" s="1104" t="str">
        <f>IF(Z131="","",VLOOKUP(Z131,'標準様式１シフト記号表（勤務時間帯）'!$C$7:$U$36,19,FALSE))</f>
        <v/>
      </c>
      <c r="AA133" s="1117" t="str">
        <f>IF(AA131="","",VLOOKUP(AA131,'標準様式１シフト記号表（勤務時間帯）'!$C$7:$U$36,19,FALSE))</f>
        <v/>
      </c>
      <c r="AB133" s="1117" t="str">
        <f>IF(AB131="","",VLOOKUP(AB131,'標準様式１シフト記号表（勤務時間帯）'!$C$7:$U$36,19,FALSE))</f>
        <v/>
      </c>
      <c r="AC133" s="1117" t="str">
        <f>IF(AC131="","",VLOOKUP(AC131,'標準様式１シフト記号表（勤務時間帯）'!$C$7:$U$36,19,FALSE))</f>
        <v/>
      </c>
      <c r="AD133" s="1117" t="str">
        <f>IF(AD131="","",VLOOKUP(AD131,'標準様式１シフト記号表（勤務時間帯）'!$C$7:$U$36,19,FALSE))</f>
        <v/>
      </c>
      <c r="AE133" s="1117" t="str">
        <f>IF(AE131="","",VLOOKUP(AE131,'標準様式１シフト記号表（勤務時間帯）'!$C$7:$U$36,19,FALSE))</f>
        <v/>
      </c>
      <c r="AF133" s="1128" t="str">
        <f>IF(AF131="","",VLOOKUP(AF131,'標準様式１シフト記号表（勤務時間帯）'!$C$7:$U$36,19,FALSE))</f>
        <v/>
      </c>
      <c r="AG133" s="1104" t="str">
        <f>IF(AG131="","",VLOOKUP(AG131,'標準様式１シフト記号表（勤務時間帯）'!$C$7:$U$36,19,FALSE))</f>
        <v/>
      </c>
      <c r="AH133" s="1117" t="str">
        <f>IF(AH131="","",VLOOKUP(AH131,'標準様式１シフト記号表（勤務時間帯）'!$C$7:$U$36,19,FALSE))</f>
        <v/>
      </c>
      <c r="AI133" s="1117" t="str">
        <f>IF(AI131="","",VLOOKUP(AI131,'標準様式１シフト記号表（勤務時間帯）'!$C$7:$U$36,19,FALSE))</f>
        <v/>
      </c>
      <c r="AJ133" s="1117" t="str">
        <f>IF(AJ131="","",VLOOKUP(AJ131,'標準様式１シフト記号表（勤務時間帯）'!$C$7:$U$36,19,FALSE))</f>
        <v/>
      </c>
      <c r="AK133" s="1117" t="str">
        <f>IF(AK131="","",VLOOKUP(AK131,'標準様式１シフト記号表（勤務時間帯）'!$C$7:$U$36,19,FALSE))</f>
        <v/>
      </c>
      <c r="AL133" s="1117" t="str">
        <f>IF(AL131="","",VLOOKUP(AL131,'標準様式１シフト記号表（勤務時間帯）'!$C$7:$U$36,19,FALSE))</f>
        <v/>
      </c>
      <c r="AM133" s="1128" t="str">
        <f>IF(AM131="","",VLOOKUP(AM131,'標準様式１シフト記号表（勤務時間帯）'!$C$7:$U$36,19,FALSE))</f>
        <v/>
      </c>
      <c r="AN133" s="1104" t="str">
        <f>IF(AN131="","",VLOOKUP(AN131,'標準様式１シフト記号表（勤務時間帯）'!$C$7:$U$36,19,FALSE))</f>
        <v/>
      </c>
      <c r="AO133" s="1117" t="str">
        <f>IF(AO131="","",VLOOKUP(AO131,'標準様式１シフト記号表（勤務時間帯）'!$C$7:$U$36,19,FALSE))</f>
        <v/>
      </c>
      <c r="AP133" s="1117" t="str">
        <f>IF(AP131="","",VLOOKUP(AP131,'標準様式１シフト記号表（勤務時間帯）'!$C$7:$U$36,19,FALSE))</f>
        <v/>
      </c>
      <c r="AQ133" s="1117" t="str">
        <f>IF(AQ131="","",VLOOKUP(AQ131,'標準様式１シフト記号表（勤務時間帯）'!$C$7:$U$36,19,FALSE))</f>
        <v/>
      </c>
      <c r="AR133" s="1117" t="str">
        <f>IF(AR131="","",VLOOKUP(AR131,'標準様式１シフト記号表（勤務時間帯）'!$C$7:$U$36,19,FALSE))</f>
        <v/>
      </c>
      <c r="AS133" s="1117" t="str">
        <f>IF(AS131="","",VLOOKUP(AS131,'標準様式１シフト記号表（勤務時間帯）'!$C$7:$U$36,19,FALSE))</f>
        <v/>
      </c>
      <c r="AT133" s="1128" t="str">
        <f>IF(AT131="","",VLOOKUP(AT131,'標準様式１シフト記号表（勤務時間帯）'!$C$7:$U$36,19,FALSE))</f>
        <v/>
      </c>
      <c r="AU133" s="1104" t="str">
        <f>IF(AU131="","",VLOOKUP(AU131,'標準様式１シフト記号表（勤務時間帯）'!$C$7:$U$36,19,FALSE))</f>
        <v/>
      </c>
      <c r="AV133" s="1117" t="str">
        <f>IF(AV131="","",VLOOKUP(AV131,'標準様式１シフト記号表（勤務時間帯）'!$C$7:$U$36,19,FALSE))</f>
        <v/>
      </c>
      <c r="AW133" s="1117" t="str">
        <f>IF(AW131="","",VLOOKUP(AW131,'標準様式１シフト記号表（勤務時間帯）'!$C$7:$U$36,19,FALSE))</f>
        <v/>
      </c>
      <c r="AX133" s="1163">
        <f>IF($BB$4="４週",SUM(S133:AT133),IF($BB$4="暦月",SUM(S133:AW133),""))</f>
        <v>0</v>
      </c>
      <c r="AY133" s="1176"/>
      <c r="AZ133" s="1187">
        <f>IF($BB$4="４週",AX133/4,IF($BB$4="暦月",'標準様式１（100名）'!AX133/('標準様式１（100名）'!$BB$9/7),""))</f>
        <v>0</v>
      </c>
      <c r="BA133" s="1196"/>
      <c r="BB133" s="1211"/>
      <c r="BC133" s="1051"/>
      <c r="BD133" s="1051"/>
      <c r="BE133" s="1051"/>
      <c r="BF133" s="1063"/>
    </row>
    <row r="134" spans="2:58" ht="20.25" customHeight="1">
      <c r="B134" s="939">
        <f>B131+1</f>
        <v>38</v>
      </c>
      <c r="C134" s="958"/>
      <c r="D134" s="978"/>
      <c r="E134" s="988"/>
      <c r="F134" s="995"/>
      <c r="G134" s="995"/>
      <c r="H134" s="1019"/>
      <c r="I134" s="1026"/>
      <c r="J134" s="1026"/>
      <c r="K134" s="1031"/>
      <c r="L134" s="1041"/>
      <c r="M134" s="1050"/>
      <c r="N134" s="1050"/>
      <c r="O134" s="1062"/>
      <c r="P134" s="1071" t="s">
        <v>589</v>
      </c>
      <c r="Q134" s="1080"/>
      <c r="R134" s="1088"/>
      <c r="S134" s="1252"/>
      <c r="T134" s="1254"/>
      <c r="U134" s="1254"/>
      <c r="V134" s="1254"/>
      <c r="W134" s="1254"/>
      <c r="X134" s="1254"/>
      <c r="Y134" s="1255"/>
      <c r="Z134" s="1252"/>
      <c r="AA134" s="1254"/>
      <c r="AB134" s="1254"/>
      <c r="AC134" s="1254"/>
      <c r="AD134" s="1254"/>
      <c r="AE134" s="1254"/>
      <c r="AF134" s="1255"/>
      <c r="AG134" s="1252"/>
      <c r="AH134" s="1254"/>
      <c r="AI134" s="1254"/>
      <c r="AJ134" s="1254"/>
      <c r="AK134" s="1254"/>
      <c r="AL134" s="1254"/>
      <c r="AM134" s="1255"/>
      <c r="AN134" s="1252"/>
      <c r="AO134" s="1254"/>
      <c r="AP134" s="1254"/>
      <c r="AQ134" s="1254"/>
      <c r="AR134" s="1254"/>
      <c r="AS134" s="1254"/>
      <c r="AT134" s="1255"/>
      <c r="AU134" s="1252"/>
      <c r="AV134" s="1254"/>
      <c r="AW134" s="1254"/>
      <c r="AX134" s="1257"/>
      <c r="AY134" s="1261"/>
      <c r="AZ134" s="1264"/>
      <c r="BA134" s="1267"/>
      <c r="BB134" s="1209"/>
      <c r="BC134" s="1050"/>
      <c r="BD134" s="1050"/>
      <c r="BE134" s="1050"/>
      <c r="BF134" s="1062"/>
    </row>
    <row r="135" spans="2:58" ht="20.25" customHeight="1">
      <c r="B135" s="939"/>
      <c r="C135" s="959"/>
      <c r="D135" s="979"/>
      <c r="E135" s="989"/>
      <c r="F135" s="993"/>
      <c r="G135" s="1006"/>
      <c r="H135" s="1018"/>
      <c r="I135" s="1026"/>
      <c r="J135" s="1026"/>
      <c r="K135" s="1031"/>
      <c r="L135" s="1040"/>
      <c r="M135" s="1049"/>
      <c r="N135" s="1049"/>
      <c r="O135" s="1061"/>
      <c r="P135" s="1069" t="s">
        <v>590</v>
      </c>
      <c r="Q135" s="1078"/>
      <c r="R135" s="1086"/>
      <c r="S135" s="1103" t="str">
        <f>IF(S134="","",VLOOKUP(S134,'標準様式１シフト記号表（勤務時間帯）'!$C$7:$K$36,9,FALSE))</f>
        <v/>
      </c>
      <c r="T135" s="1116" t="str">
        <f>IF(T134="","",VLOOKUP(T134,'標準様式１シフト記号表（勤務時間帯）'!$C$7:$K$36,9,FALSE))</f>
        <v/>
      </c>
      <c r="U135" s="1116" t="str">
        <f>IF(U134="","",VLOOKUP(U134,'標準様式１シフト記号表（勤務時間帯）'!$C$7:$K$36,9,FALSE))</f>
        <v/>
      </c>
      <c r="V135" s="1116" t="str">
        <f>IF(V134="","",VLOOKUP(V134,'標準様式１シフト記号表（勤務時間帯）'!$C$7:$K$36,9,FALSE))</f>
        <v/>
      </c>
      <c r="W135" s="1116" t="str">
        <f>IF(W134="","",VLOOKUP(W134,'標準様式１シフト記号表（勤務時間帯）'!$C$7:$K$36,9,FALSE))</f>
        <v/>
      </c>
      <c r="X135" s="1116" t="str">
        <f>IF(X134="","",VLOOKUP(X134,'標準様式１シフト記号表（勤務時間帯）'!$C$7:$K$36,9,FALSE))</f>
        <v/>
      </c>
      <c r="Y135" s="1127" t="str">
        <f>IF(Y134="","",VLOOKUP(Y134,'標準様式１シフト記号表（勤務時間帯）'!$C$7:$K$36,9,FALSE))</f>
        <v/>
      </c>
      <c r="Z135" s="1103" t="str">
        <f>IF(Z134="","",VLOOKUP(Z134,'標準様式１シフト記号表（勤務時間帯）'!$C$7:$K$36,9,FALSE))</f>
        <v/>
      </c>
      <c r="AA135" s="1116" t="str">
        <f>IF(AA134="","",VLOOKUP(AA134,'標準様式１シフト記号表（勤務時間帯）'!$C$7:$K$36,9,FALSE))</f>
        <v/>
      </c>
      <c r="AB135" s="1116" t="str">
        <f>IF(AB134="","",VLOOKUP(AB134,'標準様式１シフト記号表（勤務時間帯）'!$C$7:$K$36,9,FALSE))</f>
        <v/>
      </c>
      <c r="AC135" s="1116" t="str">
        <f>IF(AC134="","",VLOOKUP(AC134,'標準様式１シフト記号表（勤務時間帯）'!$C$7:$K$36,9,FALSE))</f>
        <v/>
      </c>
      <c r="AD135" s="1116" t="str">
        <f>IF(AD134="","",VLOOKUP(AD134,'標準様式１シフト記号表（勤務時間帯）'!$C$7:$K$36,9,FALSE))</f>
        <v/>
      </c>
      <c r="AE135" s="1116" t="str">
        <f>IF(AE134="","",VLOOKUP(AE134,'標準様式１シフト記号表（勤務時間帯）'!$C$7:$K$36,9,FALSE))</f>
        <v/>
      </c>
      <c r="AF135" s="1127" t="str">
        <f>IF(AF134="","",VLOOKUP(AF134,'標準様式１シフト記号表（勤務時間帯）'!$C$7:$K$36,9,FALSE))</f>
        <v/>
      </c>
      <c r="AG135" s="1103" t="str">
        <f>IF(AG134="","",VLOOKUP(AG134,'標準様式１シフト記号表（勤務時間帯）'!$C$7:$K$36,9,FALSE))</f>
        <v/>
      </c>
      <c r="AH135" s="1116" t="str">
        <f>IF(AH134="","",VLOOKUP(AH134,'標準様式１シフト記号表（勤務時間帯）'!$C$7:$K$36,9,FALSE))</f>
        <v/>
      </c>
      <c r="AI135" s="1116" t="str">
        <f>IF(AI134="","",VLOOKUP(AI134,'標準様式１シフト記号表（勤務時間帯）'!$C$7:$K$36,9,FALSE))</f>
        <v/>
      </c>
      <c r="AJ135" s="1116" t="str">
        <f>IF(AJ134="","",VLOOKUP(AJ134,'標準様式１シフト記号表（勤務時間帯）'!$C$7:$K$36,9,FALSE))</f>
        <v/>
      </c>
      <c r="AK135" s="1116" t="str">
        <f>IF(AK134="","",VLOOKUP(AK134,'標準様式１シフト記号表（勤務時間帯）'!$C$7:$K$36,9,FALSE))</f>
        <v/>
      </c>
      <c r="AL135" s="1116" t="str">
        <f>IF(AL134="","",VLOOKUP(AL134,'標準様式１シフト記号表（勤務時間帯）'!$C$7:$K$36,9,FALSE))</f>
        <v/>
      </c>
      <c r="AM135" s="1127" t="str">
        <f>IF(AM134="","",VLOOKUP(AM134,'標準様式１シフト記号表（勤務時間帯）'!$C$7:$K$36,9,FALSE))</f>
        <v/>
      </c>
      <c r="AN135" s="1103" t="str">
        <f>IF(AN134="","",VLOOKUP(AN134,'標準様式１シフト記号表（勤務時間帯）'!$C$7:$K$36,9,FALSE))</f>
        <v/>
      </c>
      <c r="AO135" s="1116" t="str">
        <f>IF(AO134="","",VLOOKUP(AO134,'標準様式１シフト記号表（勤務時間帯）'!$C$7:$K$36,9,FALSE))</f>
        <v/>
      </c>
      <c r="AP135" s="1116" t="str">
        <f>IF(AP134="","",VLOOKUP(AP134,'標準様式１シフト記号表（勤務時間帯）'!$C$7:$K$36,9,FALSE))</f>
        <v/>
      </c>
      <c r="AQ135" s="1116" t="str">
        <f>IF(AQ134="","",VLOOKUP(AQ134,'標準様式１シフト記号表（勤務時間帯）'!$C$7:$K$36,9,FALSE))</f>
        <v/>
      </c>
      <c r="AR135" s="1116" t="str">
        <f>IF(AR134="","",VLOOKUP(AR134,'標準様式１シフト記号表（勤務時間帯）'!$C$7:$K$36,9,FALSE))</f>
        <v/>
      </c>
      <c r="AS135" s="1116" t="str">
        <f>IF(AS134="","",VLOOKUP(AS134,'標準様式１シフト記号表（勤務時間帯）'!$C$7:$K$36,9,FALSE))</f>
        <v/>
      </c>
      <c r="AT135" s="1127" t="str">
        <f>IF(AT134="","",VLOOKUP(AT134,'標準様式１シフト記号表（勤務時間帯）'!$C$7:$K$36,9,FALSE))</f>
        <v/>
      </c>
      <c r="AU135" s="1103" t="str">
        <f>IF(AU134="","",VLOOKUP(AU134,'標準様式１シフト記号表（勤務時間帯）'!$C$7:$K$36,9,FALSE))</f>
        <v/>
      </c>
      <c r="AV135" s="1116" t="str">
        <f>IF(AV134="","",VLOOKUP(AV134,'標準様式１シフト記号表（勤務時間帯）'!$C$7:$K$36,9,FALSE))</f>
        <v/>
      </c>
      <c r="AW135" s="1116" t="str">
        <f>IF(AW134="","",VLOOKUP(AW134,'標準様式１シフト記号表（勤務時間帯）'!$C$7:$K$36,9,FALSE))</f>
        <v/>
      </c>
      <c r="AX135" s="1162">
        <f>IF($BB$4="４週",SUM(S135:AT135),IF($BB$4="暦月",SUM(S135:AW135),""))</f>
        <v>0</v>
      </c>
      <c r="AY135" s="1175"/>
      <c r="AZ135" s="1186">
        <f>IF($BB$4="４週",AX135/4,IF($BB$4="暦月",'標準様式１（100名）'!AX135/('標準様式１（100名）'!$BB$9/7),""))</f>
        <v>0</v>
      </c>
      <c r="BA135" s="1195"/>
      <c r="BB135" s="1210"/>
      <c r="BC135" s="1049"/>
      <c r="BD135" s="1049"/>
      <c r="BE135" s="1049"/>
      <c r="BF135" s="1061"/>
    </row>
    <row r="136" spans="2:58" ht="20.25" customHeight="1">
      <c r="B136" s="939"/>
      <c r="C136" s="960"/>
      <c r="D136" s="980"/>
      <c r="E136" s="990"/>
      <c r="F136" s="1244">
        <f>C134</f>
        <v>0</v>
      </c>
      <c r="G136" s="1007"/>
      <c r="H136" s="1018"/>
      <c r="I136" s="1026"/>
      <c r="J136" s="1026"/>
      <c r="K136" s="1031"/>
      <c r="L136" s="1042"/>
      <c r="M136" s="1051"/>
      <c r="N136" s="1051"/>
      <c r="O136" s="1063"/>
      <c r="P136" s="1070" t="s">
        <v>316</v>
      </c>
      <c r="Q136" s="1079"/>
      <c r="R136" s="1087"/>
      <c r="S136" s="1104" t="str">
        <f>IF(S134="","",VLOOKUP(S134,'標準様式１シフト記号表（勤務時間帯）'!$C$7:$U$36,19,FALSE))</f>
        <v/>
      </c>
      <c r="T136" s="1117" t="str">
        <f>IF(T134="","",VLOOKUP(T134,'標準様式１シフト記号表（勤務時間帯）'!$C$7:$U$36,19,FALSE))</f>
        <v/>
      </c>
      <c r="U136" s="1117" t="str">
        <f>IF(U134="","",VLOOKUP(U134,'標準様式１シフト記号表（勤務時間帯）'!$C$7:$U$36,19,FALSE))</f>
        <v/>
      </c>
      <c r="V136" s="1117" t="str">
        <f>IF(V134="","",VLOOKUP(V134,'標準様式１シフト記号表（勤務時間帯）'!$C$7:$U$36,19,FALSE))</f>
        <v/>
      </c>
      <c r="W136" s="1117" t="str">
        <f>IF(W134="","",VLOOKUP(W134,'標準様式１シフト記号表（勤務時間帯）'!$C$7:$U$36,19,FALSE))</f>
        <v/>
      </c>
      <c r="X136" s="1117" t="str">
        <f>IF(X134="","",VLOOKUP(X134,'標準様式１シフト記号表（勤務時間帯）'!$C$7:$U$36,19,FALSE))</f>
        <v/>
      </c>
      <c r="Y136" s="1128" t="str">
        <f>IF(Y134="","",VLOOKUP(Y134,'標準様式１シフト記号表（勤務時間帯）'!$C$7:$U$36,19,FALSE))</f>
        <v/>
      </c>
      <c r="Z136" s="1104" t="str">
        <f>IF(Z134="","",VLOOKUP(Z134,'標準様式１シフト記号表（勤務時間帯）'!$C$7:$U$36,19,FALSE))</f>
        <v/>
      </c>
      <c r="AA136" s="1117" t="str">
        <f>IF(AA134="","",VLOOKUP(AA134,'標準様式１シフト記号表（勤務時間帯）'!$C$7:$U$36,19,FALSE))</f>
        <v/>
      </c>
      <c r="AB136" s="1117" t="str">
        <f>IF(AB134="","",VLOOKUP(AB134,'標準様式１シフト記号表（勤務時間帯）'!$C$7:$U$36,19,FALSE))</f>
        <v/>
      </c>
      <c r="AC136" s="1117" t="str">
        <f>IF(AC134="","",VLOOKUP(AC134,'標準様式１シフト記号表（勤務時間帯）'!$C$7:$U$36,19,FALSE))</f>
        <v/>
      </c>
      <c r="AD136" s="1117" t="str">
        <f>IF(AD134="","",VLOOKUP(AD134,'標準様式１シフト記号表（勤務時間帯）'!$C$7:$U$36,19,FALSE))</f>
        <v/>
      </c>
      <c r="AE136" s="1117" t="str">
        <f>IF(AE134="","",VLOOKUP(AE134,'標準様式１シフト記号表（勤務時間帯）'!$C$7:$U$36,19,FALSE))</f>
        <v/>
      </c>
      <c r="AF136" s="1128" t="str">
        <f>IF(AF134="","",VLOOKUP(AF134,'標準様式１シフト記号表（勤務時間帯）'!$C$7:$U$36,19,FALSE))</f>
        <v/>
      </c>
      <c r="AG136" s="1104" t="str">
        <f>IF(AG134="","",VLOOKUP(AG134,'標準様式１シフト記号表（勤務時間帯）'!$C$7:$U$36,19,FALSE))</f>
        <v/>
      </c>
      <c r="AH136" s="1117" t="str">
        <f>IF(AH134="","",VLOOKUP(AH134,'標準様式１シフト記号表（勤務時間帯）'!$C$7:$U$36,19,FALSE))</f>
        <v/>
      </c>
      <c r="AI136" s="1117" t="str">
        <f>IF(AI134="","",VLOOKUP(AI134,'標準様式１シフト記号表（勤務時間帯）'!$C$7:$U$36,19,FALSE))</f>
        <v/>
      </c>
      <c r="AJ136" s="1117" t="str">
        <f>IF(AJ134="","",VLOOKUP(AJ134,'標準様式１シフト記号表（勤務時間帯）'!$C$7:$U$36,19,FALSE))</f>
        <v/>
      </c>
      <c r="AK136" s="1117" t="str">
        <f>IF(AK134="","",VLOOKUP(AK134,'標準様式１シフト記号表（勤務時間帯）'!$C$7:$U$36,19,FALSE))</f>
        <v/>
      </c>
      <c r="AL136" s="1117" t="str">
        <f>IF(AL134="","",VLOOKUP(AL134,'標準様式１シフト記号表（勤務時間帯）'!$C$7:$U$36,19,FALSE))</f>
        <v/>
      </c>
      <c r="AM136" s="1128" t="str">
        <f>IF(AM134="","",VLOOKUP(AM134,'標準様式１シフト記号表（勤務時間帯）'!$C$7:$U$36,19,FALSE))</f>
        <v/>
      </c>
      <c r="AN136" s="1104" t="str">
        <f>IF(AN134="","",VLOOKUP(AN134,'標準様式１シフト記号表（勤務時間帯）'!$C$7:$U$36,19,FALSE))</f>
        <v/>
      </c>
      <c r="AO136" s="1117" t="str">
        <f>IF(AO134="","",VLOOKUP(AO134,'標準様式１シフト記号表（勤務時間帯）'!$C$7:$U$36,19,FALSE))</f>
        <v/>
      </c>
      <c r="AP136" s="1117" t="str">
        <f>IF(AP134="","",VLOOKUP(AP134,'標準様式１シフト記号表（勤務時間帯）'!$C$7:$U$36,19,FALSE))</f>
        <v/>
      </c>
      <c r="AQ136" s="1117" t="str">
        <f>IF(AQ134="","",VLOOKUP(AQ134,'標準様式１シフト記号表（勤務時間帯）'!$C$7:$U$36,19,FALSE))</f>
        <v/>
      </c>
      <c r="AR136" s="1117" t="str">
        <f>IF(AR134="","",VLOOKUP(AR134,'標準様式１シフト記号表（勤務時間帯）'!$C$7:$U$36,19,FALSE))</f>
        <v/>
      </c>
      <c r="AS136" s="1117" t="str">
        <f>IF(AS134="","",VLOOKUP(AS134,'標準様式１シフト記号表（勤務時間帯）'!$C$7:$U$36,19,FALSE))</f>
        <v/>
      </c>
      <c r="AT136" s="1128" t="str">
        <f>IF(AT134="","",VLOOKUP(AT134,'標準様式１シフト記号表（勤務時間帯）'!$C$7:$U$36,19,FALSE))</f>
        <v/>
      </c>
      <c r="AU136" s="1104" t="str">
        <f>IF(AU134="","",VLOOKUP(AU134,'標準様式１シフト記号表（勤務時間帯）'!$C$7:$U$36,19,FALSE))</f>
        <v/>
      </c>
      <c r="AV136" s="1117" t="str">
        <f>IF(AV134="","",VLOOKUP(AV134,'標準様式１シフト記号表（勤務時間帯）'!$C$7:$U$36,19,FALSE))</f>
        <v/>
      </c>
      <c r="AW136" s="1117" t="str">
        <f>IF(AW134="","",VLOOKUP(AW134,'標準様式１シフト記号表（勤務時間帯）'!$C$7:$U$36,19,FALSE))</f>
        <v/>
      </c>
      <c r="AX136" s="1163">
        <f>IF($BB$4="４週",SUM(S136:AT136),IF($BB$4="暦月",SUM(S136:AW136),""))</f>
        <v>0</v>
      </c>
      <c r="AY136" s="1176"/>
      <c r="AZ136" s="1187">
        <f>IF($BB$4="４週",AX136/4,IF($BB$4="暦月",'標準様式１（100名）'!AX136/('標準様式１（100名）'!$BB$9/7),""))</f>
        <v>0</v>
      </c>
      <c r="BA136" s="1196"/>
      <c r="BB136" s="1211"/>
      <c r="BC136" s="1051"/>
      <c r="BD136" s="1051"/>
      <c r="BE136" s="1051"/>
      <c r="BF136" s="1063"/>
    </row>
    <row r="137" spans="2:58" ht="20.25" customHeight="1">
      <c r="B137" s="939">
        <f>B134+1</f>
        <v>39</v>
      </c>
      <c r="C137" s="958"/>
      <c r="D137" s="978"/>
      <c r="E137" s="988"/>
      <c r="F137" s="995"/>
      <c r="G137" s="995"/>
      <c r="H137" s="1019"/>
      <c r="I137" s="1026"/>
      <c r="J137" s="1026"/>
      <c r="K137" s="1031"/>
      <c r="L137" s="1041"/>
      <c r="M137" s="1050"/>
      <c r="N137" s="1050"/>
      <c r="O137" s="1062"/>
      <c r="P137" s="1071" t="s">
        <v>589</v>
      </c>
      <c r="Q137" s="1080"/>
      <c r="R137" s="1088"/>
      <c r="S137" s="1252"/>
      <c r="T137" s="1254"/>
      <c r="U137" s="1254"/>
      <c r="V137" s="1254"/>
      <c r="W137" s="1254"/>
      <c r="X137" s="1254"/>
      <c r="Y137" s="1255"/>
      <c r="Z137" s="1252"/>
      <c r="AA137" s="1254"/>
      <c r="AB137" s="1254"/>
      <c r="AC137" s="1254"/>
      <c r="AD137" s="1254"/>
      <c r="AE137" s="1254"/>
      <c r="AF137" s="1255"/>
      <c r="AG137" s="1252"/>
      <c r="AH137" s="1254"/>
      <c r="AI137" s="1254"/>
      <c r="AJ137" s="1254"/>
      <c r="AK137" s="1254"/>
      <c r="AL137" s="1254"/>
      <c r="AM137" s="1255"/>
      <c r="AN137" s="1252"/>
      <c r="AO137" s="1254"/>
      <c r="AP137" s="1254"/>
      <c r="AQ137" s="1254"/>
      <c r="AR137" s="1254"/>
      <c r="AS137" s="1254"/>
      <c r="AT137" s="1255"/>
      <c r="AU137" s="1252"/>
      <c r="AV137" s="1254"/>
      <c r="AW137" s="1254"/>
      <c r="AX137" s="1257"/>
      <c r="AY137" s="1261"/>
      <c r="AZ137" s="1264"/>
      <c r="BA137" s="1267"/>
      <c r="BB137" s="1209"/>
      <c r="BC137" s="1050"/>
      <c r="BD137" s="1050"/>
      <c r="BE137" s="1050"/>
      <c r="BF137" s="1062"/>
    </row>
    <row r="138" spans="2:58" ht="20.25" customHeight="1">
      <c r="B138" s="939"/>
      <c r="C138" s="959"/>
      <c r="D138" s="979"/>
      <c r="E138" s="989"/>
      <c r="F138" s="993"/>
      <c r="G138" s="1006"/>
      <c r="H138" s="1018"/>
      <c r="I138" s="1026"/>
      <c r="J138" s="1026"/>
      <c r="K138" s="1031"/>
      <c r="L138" s="1040"/>
      <c r="M138" s="1049"/>
      <c r="N138" s="1049"/>
      <c r="O138" s="1061"/>
      <c r="P138" s="1069" t="s">
        <v>590</v>
      </c>
      <c r="Q138" s="1078"/>
      <c r="R138" s="1086"/>
      <c r="S138" s="1103" t="str">
        <f>IF(S137="","",VLOOKUP(S137,'標準様式１シフト記号表（勤務時間帯）'!$C$7:$K$36,9,FALSE))</f>
        <v/>
      </c>
      <c r="T138" s="1116" t="str">
        <f>IF(T137="","",VLOOKUP(T137,'標準様式１シフト記号表（勤務時間帯）'!$C$7:$K$36,9,FALSE))</f>
        <v/>
      </c>
      <c r="U138" s="1116" t="str">
        <f>IF(U137="","",VLOOKUP(U137,'標準様式１シフト記号表（勤務時間帯）'!$C$7:$K$36,9,FALSE))</f>
        <v/>
      </c>
      <c r="V138" s="1116" t="str">
        <f>IF(V137="","",VLOOKUP(V137,'標準様式１シフト記号表（勤務時間帯）'!$C$7:$K$36,9,FALSE))</f>
        <v/>
      </c>
      <c r="W138" s="1116" t="str">
        <f>IF(W137="","",VLOOKUP(W137,'標準様式１シフト記号表（勤務時間帯）'!$C$7:$K$36,9,FALSE))</f>
        <v/>
      </c>
      <c r="X138" s="1116" t="str">
        <f>IF(X137="","",VLOOKUP(X137,'標準様式１シフト記号表（勤務時間帯）'!$C$7:$K$36,9,FALSE))</f>
        <v/>
      </c>
      <c r="Y138" s="1127" t="str">
        <f>IF(Y137="","",VLOOKUP(Y137,'標準様式１シフト記号表（勤務時間帯）'!$C$7:$K$36,9,FALSE))</f>
        <v/>
      </c>
      <c r="Z138" s="1103" t="str">
        <f>IF(Z137="","",VLOOKUP(Z137,'標準様式１シフト記号表（勤務時間帯）'!$C$7:$K$36,9,FALSE))</f>
        <v/>
      </c>
      <c r="AA138" s="1116" t="str">
        <f>IF(AA137="","",VLOOKUP(AA137,'標準様式１シフト記号表（勤務時間帯）'!$C$7:$K$36,9,FALSE))</f>
        <v/>
      </c>
      <c r="AB138" s="1116" t="str">
        <f>IF(AB137="","",VLOOKUP(AB137,'標準様式１シフト記号表（勤務時間帯）'!$C$7:$K$36,9,FALSE))</f>
        <v/>
      </c>
      <c r="AC138" s="1116" t="str">
        <f>IF(AC137="","",VLOOKUP(AC137,'標準様式１シフト記号表（勤務時間帯）'!$C$7:$K$36,9,FALSE))</f>
        <v/>
      </c>
      <c r="AD138" s="1116" t="str">
        <f>IF(AD137="","",VLOOKUP(AD137,'標準様式１シフト記号表（勤務時間帯）'!$C$7:$K$36,9,FALSE))</f>
        <v/>
      </c>
      <c r="AE138" s="1116" t="str">
        <f>IF(AE137="","",VLOOKUP(AE137,'標準様式１シフト記号表（勤務時間帯）'!$C$7:$K$36,9,FALSE))</f>
        <v/>
      </c>
      <c r="AF138" s="1127" t="str">
        <f>IF(AF137="","",VLOOKUP(AF137,'標準様式１シフト記号表（勤務時間帯）'!$C$7:$K$36,9,FALSE))</f>
        <v/>
      </c>
      <c r="AG138" s="1103" t="str">
        <f>IF(AG137="","",VLOOKUP(AG137,'標準様式１シフト記号表（勤務時間帯）'!$C$7:$K$36,9,FALSE))</f>
        <v/>
      </c>
      <c r="AH138" s="1116" t="str">
        <f>IF(AH137="","",VLOOKUP(AH137,'標準様式１シフト記号表（勤務時間帯）'!$C$7:$K$36,9,FALSE))</f>
        <v/>
      </c>
      <c r="AI138" s="1116" t="str">
        <f>IF(AI137="","",VLOOKUP(AI137,'標準様式１シフト記号表（勤務時間帯）'!$C$7:$K$36,9,FALSE))</f>
        <v/>
      </c>
      <c r="AJ138" s="1116" t="str">
        <f>IF(AJ137="","",VLOOKUP(AJ137,'標準様式１シフト記号表（勤務時間帯）'!$C$7:$K$36,9,FALSE))</f>
        <v/>
      </c>
      <c r="AK138" s="1116" t="str">
        <f>IF(AK137="","",VLOOKUP(AK137,'標準様式１シフト記号表（勤務時間帯）'!$C$7:$K$36,9,FALSE))</f>
        <v/>
      </c>
      <c r="AL138" s="1116" t="str">
        <f>IF(AL137="","",VLOOKUP(AL137,'標準様式１シフト記号表（勤務時間帯）'!$C$7:$K$36,9,FALSE))</f>
        <v/>
      </c>
      <c r="AM138" s="1127" t="str">
        <f>IF(AM137="","",VLOOKUP(AM137,'標準様式１シフト記号表（勤務時間帯）'!$C$7:$K$36,9,FALSE))</f>
        <v/>
      </c>
      <c r="AN138" s="1103" t="str">
        <f>IF(AN137="","",VLOOKUP(AN137,'標準様式１シフト記号表（勤務時間帯）'!$C$7:$K$36,9,FALSE))</f>
        <v/>
      </c>
      <c r="AO138" s="1116" t="str">
        <f>IF(AO137="","",VLOOKUP(AO137,'標準様式１シフト記号表（勤務時間帯）'!$C$7:$K$36,9,FALSE))</f>
        <v/>
      </c>
      <c r="AP138" s="1116" t="str">
        <f>IF(AP137="","",VLOOKUP(AP137,'標準様式１シフト記号表（勤務時間帯）'!$C$7:$K$36,9,FALSE))</f>
        <v/>
      </c>
      <c r="AQ138" s="1116" t="str">
        <f>IF(AQ137="","",VLOOKUP(AQ137,'標準様式１シフト記号表（勤務時間帯）'!$C$7:$K$36,9,FALSE))</f>
        <v/>
      </c>
      <c r="AR138" s="1116" t="str">
        <f>IF(AR137="","",VLOOKUP(AR137,'標準様式１シフト記号表（勤務時間帯）'!$C$7:$K$36,9,FALSE))</f>
        <v/>
      </c>
      <c r="AS138" s="1116" t="str">
        <f>IF(AS137="","",VLOOKUP(AS137,'標準様式１シフト記号表（勤務時間帯）'!$C$7:$K$36,9,FALSE))</f>
        <v/>
      </c>
      <c r="AT138" s="1127" t="str">
        <f>IF(AT137="","",VLOOKUP(AT137,'標準様式１シフト記号表（勤務時間帯）'!$C$7:$K$36,9,FALSE))</f>
        <v/>
      </c>
      <c r="AU138" s="1103" t="str">
        <f>IF(AU137="","",VLOOKUP(AU137,'標準様式１シフト記号表（勤務時間帯）'!$C$7:$K$36,9,FALSE))</f>
        <v/>
      </c>
      <c r="AV138" s="1116" t="str">
        <f>IF(AV137="","",VLOOKUP(AV137,'標準様式１シフト記号表（勤務時間帯）'!$C$7:$K$36,9,FALSE))</f>
        <v/>
      </c>
      <c r="AW138" s="1116" t="str">
        <f>IF(AW137="","",VLOOKUP(AW137,'標準様式１シフト記号表（勤務時間帯）'!$C$7:$K$36,9,FALSE))</f>
        <v/>
      </c>
      <c r="AX138" s="1162">
        <f>IF($BB$4="４週",SUM(S138:AT138),IF($BB$4="暦月",SUM(S138:AW138),""))</f>
        <v>0</v>
      </c>
      <c r="AY138" s="1175"/>
      <c r="AZ138" s="1186">
        <f>IF($BB$4="４週",AX138/4,IF($BB$4="暦月",'標準様式１（100名）'!AX138/('標準様式１（100名）'!$BB$9/7),""))</f>
        <v>0</v>
      </c>
      <c r="BA138" s="1195"/>
      <c r="BB138" s="1210"/>
      <c r="BC138" s="1049"/>
      <c r="BD138" s="1049"/>
      <c r="BE138" s="1049"/>
      <c r="BF138" s="1061"/>
    </row>
    <row r="139" spans="2:58" ht="20.25" customHeight="1">
      <c r="B139" s="939"/>
      <c r="C139" s="960"/>
      <c r="D139" s="980"/>
      <c r="E139" s="990"/>
      <c r="F139" s="1244">
        <f>C137</f>
        <v>0</v>
      </c>
      <c r="G139" s="1007"/>
      <c r="H139" s="1018"/>
      <c r="I139" s="1026"/>
      <c r="J139" s="1026"/>
      <c r="K139" s="1031"/>
      <c r="L139" s="1042"/>
      <c r="M139" s="1051"/>
      <c r="N139" s="1051"/>
      <c r="O139" s="1063"/>
      <c r="P139" s="1070" t="s">
        <v>316</v>
      </c>
      <c r="Q139" s="1079"/>
      <c r="R139" s="1087"/>
      <c r="S139" s="1104" t="str">
        <f>IF(S137="","",VLOOKUP(S137,'標準様式１シフト記号表（勤務時間帯）'!$C$7:$U$36,19,FALSE))</f>
        <v/>
      </c>
      <c r="T139" s="1117" t="str">
        <f>IF(T137="","",VLOOKUP(T137,'標準様式１シフト記号表（勤務時間帯）'!$C$7:$U$36,19,FALSE))</f>
        <v/>
      </c>
      <c r="U139" s="1117" t="str">
        <f>IF(U137="","",VLOOKUP(U137,'標準様式１シフト記号表（勤務時間帯）'!$C$7:$U$36,19,FALSE))</f>
        <v/>
      </c>
      <c r="V139" s="1117" t="str">
        <f>IF(V137="","",VLOOKUP(V137,'標準様式１シフト記号表（勤務時間帯）'!$C$7:$U$36,19,FALSE))</f>
        <v/>
      </c>
      <c r="W139" s="1117" t="str">
        <f>IF(W137="","",VLOOKUP(W137,'標準様式１シフト記号表（勤務時間帯）'!$C$7:$U$36,19,FALSE))</f>
        <v/>
      </c>
      <c r="X139" s="1117" t="str">
        <f>IF(X137="","",VLOOKUP(X137,'標準様式１シフト記号表（勤務時間帯）'!$C$7:$U$36,19,FALSE))</f>
        <v/>
      </c>
      <c r="Y139" s="1128" t="str">
        <f>IF(Y137="","",VLOOKUP(Y137,'標準様式１シフト記号表（勤務時間帯）'!$C$7:$U$36,19,FALSE))</f>
        <v/>
      </c>
      <c r="Z139" s="1104" t="str">
        <f>IF(Z137="","",VLOOKUP(Z137,'標準様式１シフト記号表（勤務時間帯）'!$C$7:$U$36,19,FALSE))</f>
        <v/>
      </c>
      <c r="AA139" s="1117" t="str">
        <f>IF(AA137="","",VLOOKUP(AA137,'標準様式１シフト記号表（勤務時間帯）'!$C$7:$U$36,19,FALSE))</f>
        <v/>
      </c>
      <c r="AB139" s="1117" t="str">
        <f>IF(AB137="","",VLOOKUP(AB137,'標準様式１シフト記号表（勤務時間帯）'!$C$7:$U$36,19,FALSE))</f>
        <v/>
      </c>
      <c r="AC139" s="1117" t="str">
        <f>IF(AC137="","",VLOOKUP(AC137,'標準様式１シフト記号表（勤務時間帯）'!$C$7:$U$36,19,FALSE))</f>
        <v/>
      </c>
      <c r="AD139" s="1117" t="str">
        <f>IF(AD137="","",VLOOKUP(AD137,'標準様式１シフト記号表（勤務時間帯）'!$C$7:$U$36,19,FALSE))</f>
        <v/>
      </c>
      <c r="AE139" s="1117" t="str">
        <f>IF(AE137="","",VLOOKUP(AE137,'標準様式１シフト記号表（勤務時間帯）'!$C$7:$U$36,19,FALSE))</f>
        <v/>
      </c>
      <c r="AF139" s="1128" t="str">
        <f>IF(AF137="","",VLOOKUP(AF137,'標準様式１シフト記号表（勤務時間帯）'!$C$7:$U$36,19,FALSE))</f>
        <v/>
      </c>
      <c r="AG139" s="1104" t="str">
        <f>IF(AG137="","",VLOOKUP(AG137,'標準様式１シフト記号表（勤務時間帯）'!$C$7:$U$36,19,FALSE))</f>
        <v/>
      </c>
      <c r="AH139" s="1117" t="str">
        <f>IF(AH137="","",VLOOKUP(AH137,'標準様式１シフト記号表（勤務時間帯）'!$C$7:$U$36,19,FALSE))</f>
        <v/>
      </c>
      <c r="AI139" s="1117" t="str">
        <f>IF(AI137="","",VLOOKUP(AI137,'標準様式１シフト記号表（勤務時間帯）'!$C$7:$U$36,19,FALSE))</f>
        <v/>
      </c>
      <c r="AJ139" s="1117" t="str">
        <f>IF(AJ137="","",VLOOKUP(AJ137,'標準様式１シフト記号表（勤務時間帯）'!$C$7:$U$36,19,FALSE))</f>
        <v/>
      </c>
      <c r="AK139" s="1117" t="str">
        <f>IF(AK137="","",VLOOKUP(AK137,'標準様式１シフト記号表（勤務時間帯）'!$C$7:$U$36,19,FALSE))</f>
        <v/>
      </c>
      <c r="AL139" s="1117" t="str">
        <f>IF(AL137="","",VLOOKUP(AL137,'標準様式１シフト記号表（勤務時間帯）'!$C$7:$U$36,19,FALSE))</f>
        <v/>
      </c>
      <c r="AM139" s="1128" t="str">
        <f>IF(AM137="","",VLOOKUP(AM137,'標準様式１シフト記号表（勤務時間帯）'!$C$7:$U$36,19,FALSE))</f>
        <v/>
      </c>
      <c r="AN139" s="1104" t="str">
        <f>IF(AN137="","",VLOOKUP(AN137,'標準様式１シフト記号表（勤務時間帯）'!$C$7:$U$36,19,FALSE))</f>
        <v/>
      </c>
      <c r="AO139" s="1117" t="str">
        <f>IF(AO137="","",VLOOKUP(AO137,'標準様式１シフト記号表（勤務時間帯）'!$C$7:$U$36,19,FALSE))</f>
        <v/>
      </c>
      <c r="AP139" s="1117" t="str">
        <f>IF(AP137="","",VLOOKUP(AP137,'標準様式１シフト記号表（勤務時間帯）'!$C$7:$U$36,19,FALSE))</f>
        <v/>
      </c>
      <c r="AQ139" s="1117" t="str">
        <f>IF(AQ137="","",VLOOKUP(AQ137,'標準様式１シフト記号表（勤務時間帯）'!$C$7:$U$36,19,FALSE))</f>
        <v/>
      </c>
      <c r="AR139" s="1117" t="str">
        <f>IF(AR137="","",VLOOKUP(AR137,'標準様式１シフト記号表（勤務時間帯）'!$C$7:$U$36,19,FALSE))</f>
        <v/>
      </c>
      <c r="AS139" s="1117" t="str">
        <f>IF(AS137="","",VLOOKUP(AS137,'標準様式１シフト記号表（勤務時間帯）'!$C$7:$U$36,19,FALSE))</f>
        <v/>
      </c>
      <c r="AT139" s="1128" t="str">
        <f>IF(AT137="","",VLOOKUP(AT137,'標準様式１シフト記号表（勤務時間帯）'!$C$7:$U$36,19,FALSE))</f>
        <v/>
      </c>
      <c r="AU139" s="1104" t="str">
        <f>IF(AU137="","",VLOOKUP(AU137,'標準様式１シフト記号表（勤務時間帯）'!$C$7:$U$36,19,FALSE))</f>
        <v/>
      </c>
      <c r="AV139" s="1117" t="str">
        <f>IF(AV137="","",VLOOKUP(AV137,'標準様式１シフト記号表（勤務時間帯）'!$C$7:$U$36,19,FALSE))</f>
        <v/>
      </c>
      <c r="AW139" s="1117" t="str">
        <f>IF(AW137="","",VLOOKUP(AW137,'標準様式１シフト記号表（勤務時間帯）'!$C$7:$U$36,19,FALSE))</f>
        <v/>
      </c>
      <c r="AX139" s="1163">
        <f>IF($BB$4="４週",SUM(S139:AT139),IF($BB$4="暦月",SUM(S139:AW139),""))</f>
        <v>0</v>
      </c>
      <c r="AY139" s="1176"/>
      <c r="AZ139" s="1187">
        <f>IF($BB$4="４週",AX139/4,IF($BB$4="暦月",'標準様式１（100名）'!AX139/('標準様式１（100名）'!$BB$9/7),""))</f>
        <v>0</v>
      </c>
      <c r="BA139" s="1196"/>
      <c r="BB139" s="1211"/>
      <c r="BC139" s="1051"/>
      <c r="BD139" s="1051"/>
      <c r="BE139" s="1051"/>
      <c r="BF139" s="1063"/>
    </row>
    <row r="140" spans="2:58" ht="20.25" customHeight="1">
      <c r="B140" s="939">
        <f>B137+1</f>
        <v>40</v>
      </c>
      <c r="C140" s="958"/>
      <c r="D140" s="978"/>
      <c r="E140" s="988"/>
      <c r="F140" s="995"/>
      <c r="G140" s="995"/>
      <c r="H140" s="1019"/>
      <c r="I140" s="1026"/>
      <c r="J140" s="1026"/>
      <c r="K140" s="1031"/>
      <c r="L140" s="1041"/>
      <c r="M140" s="1050"/>
      <c r="N140" s="1050"/>
      <c r="O140" s="1062"/>
      <c r="P140" s="1071" t="s">
        <v>589</v>
      </c>
      <c r="Q140" s="1080"/>
      <c r="R140" s="1088"/>
      <c r="S140" s="1252"/>
      <c r="T140" s="1254"/>
      <c r="U140" s="1254"/>
      <c r="V140" s="1254"/>
      <c r="W140" s="1254"/>
      <c r="X140" s="1254"/>
      <c r="Y140" s="1255"/>
      <c r="Z140" s="1252"/>
      <c r="AA140" s="1254"/>
      <c r="AB140" s="1254"/>
      <c r="AC140" s="1254"/>
      <c r="AD140" s="1254"/>
      <c r="AE140" s="1254"/>
      <c r="AF140" s="1255"/>
      <c r="AG140" s="1252"/>
      <c r="AH140" s="1254"/>
      <c r="AI140" s="1254"/>
      <c r="AJ140" s="1254"/>
      <c r="AK140" s="1254"/>
      <c r="AL140" s="1254"/>
      <c r="AM140" s="1255"/>
      <c r="AN140" s="1252"/>
      <c r="AO140" s="1254"/>
      <c r="AP140" s="1254"/>
      <c r="AQ140" s="1254"/>
      <c r="AR140" s="1254"/>
      <c r="AS140" s="1254"/>
      <c r="AT140" s="1255"/>
      <c r="AU140" s="1252"/>
      <c r="AV140" s="1254"/>
      <c r="AW140" s="1254"/>
      <c r="AX140" s="1257"/>
      <c r="AY140" s="1261"/>
      <c r="AZ140" s="1264"/>
      <c r="BA140" s="1267"/>
      <c r="BB140" s="1209"/>
      <c r="BC140" s="1050"/>
      <c r="BD140" s="1050"/>
      <c r="BE140" s="1050"/>
      <c r="BF140" s="1062"/>
    </row>
    <row r="141" spans="2:58" ht="20.25" customHeight="1">
      <c r="B141" s="939"/>
      <c r="C141" s="959"/>
      <c r="D141" s="979"/>
      <c r="E141" s="989"/>
      <c r="F141" s="993"/>
      <c r="G141" s="1006"/>
      <c r="H141" s="1018"/>
      <c r="I141" s="1026"/>
      <c r="J141" s="1026"/>
      <c r="K141" s="1031"/>
      <c r="L141" s="1040"/>
      <c r="M141" s="1049"/>
      <c r="N141" s="1049"/>
      <c r="O141" s="1061"/>
      <c r="P141" s="1069" t="s">
        <v>590</v>
      </c>
      <c r="Q141" s="1078"/>
      <c r="R141" s="1086"/>
      <c r="S141" s="1103" t="str">
        <f>IF(S140="","",VLOOKUP(S140,'標準様式１シフト記号表（勤務時間帯）'!$C$7:$K$36,9,FALSE))</f>
        <v/>
      </c>
      <c r="T141" s="1116" t="str">
        <f>IF(T140="","",VLOOKUP(T140,'標準様式１シフト記号表（勤務時間帯）'!$C$7:$K$36,9,FALSE))</f>
        <v/>
      </c>
      <c r="U141" s="1116" t="str">
        <f>IF(U140="","",VLOOKUP(U140,'標準様式１シフト記号表（勤務時間帯）'!$C$7:$K$36,9,FALSE))</f>
        <v/>
      </c>
      <c r="V141" s="1116" t="str">
        <f>IF(V140="","",VLOOKUP(V140,'標準様式１シフト記号表（勤務時間帯）'!$C$7:$K$36,9,FALSE))</f>
        <v/>
      </c>
      <c r="W141" s="1116" t="str">
        <f>IF(W140="","",VLOOKUP(W140,'標準様式１シフト記号表（勤務時間帯）'!$C$7:$K$36,9,FALSE))</f>
        <v/>
      </c>
      <c r="X141" s="1116" t="str">
        <f>IF(X140="","",VLOOKUP(X140,'標準様式１シフト記号表（勤務時間帯）'!$C$7:$K$36,9,FALSE))</f>
        <v/>
      </c>
      <c r="Y141" s="1127" t="str">
        <f>IF(Y140="","",VLOOKUP(Y140,'標準様式１シフト記号表（勤務時間帯）'!$C$7:$K$36,9,FALSE))</f>
        <v/>
      </c>
      <c r="Z141" s="1103" t="str">
        <f>IF(Z140="","",VLOOKUP(Z140,'標準様式１シフト記号表（勤務時間帯）'!$C$7:$K$36,9,FALSE))</f>
        <v/>
      </c>
      <c r="AA141" s="1116" t="str">
        <f>IF(AA140="","",VLOOKUP(AA140,'標準様式１シフト記号表（勤務時間帯）'!$C$7:$K$36,9,FALSE))</f>
        <v/>
      </c>
      <c r="AB141" s="1116" t="str">
        <f>IF(AB140="","",VLOOKUP(AB140,'標準様式１シフト記号表（勤務時間帯）'!$C$7:$K$36,9,FALSE))</f>
        <v/>
      </c>
      <c r="AC141" s="1116" t="str">
        <f>IF(AC140="","",VLOOKUP(AC140,'標準様式１シフト記号表（勤務時間帯）'!$C$7:$K$36,9,FALSE))</f>
        <v/>
      </c>
      <c r="AD141" s="1116" t="str">
        <f>IF(AD140="","",VLOOKUP(AD140,'標準様式１シフト記号表（勤務時間帯）'!$C$7:$K$36,9,FALSE))</f>
        <v/>
      </c>
      <c r="AE141" s="1116" t="str">
        <f>IF(AE140="","",VLOOKUP(AE140,'標準様式１シフト記号表（勤務時間帯）'!$C$7:$K$36,9,FALSE))</f>
        <v/>
      </c>
      <c r="AF141" s="1127" t="str">
        <f>IF(AF140="","",VLOOKUP(AF140,'標準様式１シフト記号表（勤務時間帯）'!$C$7:$K$36,9,FALSE))</f>
        <v/>
      </c>
      <c r="AG141" s="1103" t="str">
        <f>IF(AG140="","",VLOOKUP(AG140,'標準様式１シフト記号表（勤務時間帯）'!$C$7:$K$36,9,FALSE))</f>
        <v/>
      </c>
      <c r="AH141" s="1116" t="str">
        <f>IF(AH140="","",VLOOKUP(AH140,'標準様式１シフト記号表（勤務時間帯）'!$C$7:$K$36,9,FALSE))</f>
        <v/>
      </c>
      <c r="AI141" s="1116" t="str">
        <f>IF(AI140="","",VLOOKUP(AI140,'標準様式１シフト記号表（勤務時間帯）'!$C$7:$K$36,9,FALSE))</f>
        <v/>
      </c>
      <c r="AJ141" s="1116" t="str">
        <f>IF(AJ140="","",VLOOKUP(AJ140,'標準様式１シフト記号表（勤務時間帯）'!$C$7:$K$36,9,FALSE))</f>
        <v/>
      </c>
      <c r="AK141" s="1116" t="str">
        <f>IF(AK140="","",VLOOKUP(AK140,'標準様式１シフト記号表（勤務時間帯）'!$C$7:$K$36,9,FALSE))</f>
        <v/>
      </c>
      <c r="AL141" s="1116" t="str">
        <f>IF(AL140="","",VLOOKUP(AL140,'標準様式１シフト記号表（勤務時間帯）'!$C$7:$K$36,9,FALSE))</f>
        <v/>
      </c>
      <c r="AM141" s="1127" t="str">
        <f>IF(AM140="","",VLOOKUP(AM140,'標準様式１シフト記号表（勤務時間帯）'!$C$7:$K$36,9,FALSE))</f>
        <v/>
      </c>
      <c r="AN141" s="1103" t="str">
        <f>IF(AN140="","",VLOOKUP(AN140,'標準様式１シフト記号表（勤務時間帯）'!$C$7:$K$36,9,FALSE))</f>
        <v/>
      </c>
      <c r="AO141" s="1116" t="str">
        <f>IF(AO140="","",VLOOKUP(AO140,'標準様式１シフト記号表（勤務時間帯）'!$C$7:$K$36,9,FALSE))</f>
        <v/>
      </c>
      <c r="AP141" s="1116" t="str">
        <f>IF(AP140="","",VLOOKUP(AP140,'標準様式１シフト記号表（勤務時間帯）'!$C$7:$K$36,9,FALSE))</f>
        <v/>
      </c>
      <c r="AQ141" s="1116" t="str">
        <f>IF(AQ140="","",VLOOKUP(AQ140,'標準様式１シフト記号表（勤務時間帯）'!$C$7:$K$36,9,FALSE))</f>
        <v/>
      </c>
      <c r="AR141" s="1116" t="str">
        <f>IF(AR140="","",VLOOKUP(AR140,'標準様式１シフト記号表（勤務時間帯）'!$C$7:$K$36,9,FALSE))</f>
        <v/>
      </c>
      <c r="AS141" s="1116" t="str">
        <f>IF(AS140="","",VLOOKUP(AS140,'標準様式１シフト記号表（勤務時間帯）'!$C$7:$K$36,9,FALSE))</f>
        <v/>
      </c>
      <c r="AT141" s="1127" t="str">
        <f>IF(AT140="","",VLOOKUP(AT140,'標準様式１シフト記号表（勤務時間帯）'!$C$7:$K$36,9,FALSE))</f>
        <v/>
      </c>
      <c r="AU141" s="1103" t="str">
        <f>IF(AU140="","",VLOOKUP(AU140,'標準様式１シフト記号表（勤務時間帯）'!$C$7:$K$36,9,FALSE))</f>
        <v/>
      </c>
      <c r="AV141" s="1116" t="str">
        <f>IF(AV140="","",VLOOKUP(AV140,'標準様式１シフト記号表（勤務時間帯）'!$C$7:$K$36,9,FALSE))</f>
        <v/>
      </c>
      <c r="AW141" s="1116" t="str">
        <f>IF(AW140="","",VLOOKUP(AW140,'標準様式１シフト記号表（勤務時間帯）'!$C$7:$K$36,9,FALSE))</f>
        <v/>
      </c>
      <c r="AX141" s="1162">
        <f>IF($BB$4="４週",SUM(S141:AT141),IF($BB$4="暦月",SUM(S141:AW141),""))</f>
        <v>0</v>
      </c>
      <c r="AY141" s="1175"/>
      <c r="AZ141" s="1186">
        <f>IF($BB$4="４週",AX141/4,IF($BB$4="暦月",'標準様式１（100名）'!AX141/('標準様式１（100名）'!$BB$9/7),""))</f>
        <v>0</v>
      </c>
      <c r="BA141" s="1195"/>
      <c r="BB141" s="1210"/>
      <c r="BC141" s="1049"/>
      <c r="BD141" s="1049"/>
      <c r="BE141" s="1049"/>
      <c r="BF141" s="1061"/>
    </row>
    <row r="142" spans="2:58" ht="20.25" customHeight="1">
      <c r="B142" s="939"/>
      <c r="C142" s="960"/>
      <c r="D142" s="980"/>
      <c r="E142" s="990"/>
      <c r="F142" s="1244">
        <f>C140</f>
        <v>0</v>
      </c>
      <c r="G142" s="1007"/>
      <c r="H142" s="1018"/>
      <c r="I142" s="1026"/>
      <c r="J142" s="1026"/>
      <c r="K142" s="1031"/>
      <c r="L142" s="1042"/>
      <c r="M142" s="1051"/>
      <c r="N142" s="1051"/>
      <c r="O142" s="1063"/>
      <c r="P142" s="1070" t="s">
        <v>316</v>
      </c>
      <c r="Q142" s="1079"/>
      <c r="R142" s="1087"/>
      <c r="S142" s="1104" t="str">
        <f>IF(S140="","",VLOOKUP(S140,'標準様式１シフト記号表（勤務時間帯）'!$C$7:$U$36,19,FALSE))</f>
        <v/>
      </c>
      <c r="T142" s="1117" t="str">
        <f>IF(T140="","",VLOOKUP(T140,'標準様式１シフト記号表（勤務時間帯）'!$C$7:$U$36,19,FALSE))</f>
        <v/>
      </c>
      <c r="U142" s="1117" t="str">
        <f>IF(U140="","",VLOOKUP(U140,'標準様式１シフト記号表（勤務時間帯）'!$C$7:$U$36,19,FALSE))</f>
        <v/>
      </c>
      <c r="V142" s="1117" t="str">
        <f>IF(V140="","",VLOOKUP(V140,'標準様式１シフト記号表（勤務時間帯）'!$C$7:$U$36,19,FALSE))</f>
        <v/>
      </c>
      <c r="W142" s="1117" t="str">
        <f>IF(W140="","",VLOOKUP(W140,'標準様式１シフト記号表（勤務時間帯）'!$C$7:$U$36,19,FALSE))</f>
        <v/>
      </c>
      <c r="X142" s="1117" t="str">
        <f>IF(X140="","",VLOOKUP(X140,'標準様式１シフト記号表（勤務時間帯）'!$C$7:$U$36,19,FALSE))</f>
        <v/>
      </c>
      <c r="Y142" s="1128" t="str">
        <f>IF(Y140="","",VLOOKUP(Y140,'標準様式１シフト記号表（勤務時間帯）'!$C$7:$U$36,19,FALSE))</f>
        <v/>
      </c>
      <c r="Z142" s="1104" t="str">
        <f>IF(Z140="","",VLOOKUP(Z140,'標準様式１シフト記号表（勤務時間帯）'!$C$7:$U$36,19,FALSE))</f>
        <v/>
      </c>
      <c r="AA142" s="1117" t="str">
        <f>IF(AA140="","",VLOOKUP(AA140,'標準様式１シフト記号表（勤務時間帯）'!$C$7:$U$36,19,FALSE))</f>
        <v/>
      </c>
      <c r="AB142" s="1117" t="str">
        <f>IF(AB140="","",VLOOKUP(AB140,'標準様式１シフト記号表（勤務時間帯）'!$C$7:$U$36,19,FALSE))</f>
        <v/>
      </c>
      <c r="AC142" s="1117" t="str">
        <f>IF(AC140="","",VLOOKUP(AC140,'標準様式１シフト記号表（勤務時間帯）'!$C$7:$U$36,19,FALSE))</f>
        <v/>
      </c>
      <c r="AD142" s="1117" t="str">
        <f>IF(AD140="","",VLOOKUP(AD140,'標準様式１シフト記号表（勤務時間帯）'!$C$7:$U$36,19,FALSE))</f>
        <v/>
      </c>
      <c r="AE142" s="1117" t="str">
        <f>IF(AE140="","",VLOOKUP(AE140,'標準様式１シフト記号表（勤務時間帯）'!$C$7:$U$36,19,FALSE))</f>
        <v/>
      </c>
      <c r="AF142" s="1128" t="str">
        <f>IF(AF140="","",VLOOKUP(AF140,'標準様式１シフト記号表（勤務時間帯）'!$C$7:$U$36,19,FALSE))</f>
        <v/>
      </c>
      <c r="AG142" s="1104" t="str">
        <f>IF(AG140="","",VLOOKUP(AG140,'標準様式１シフト記号表（勤務時間帯）'!$C$7:$U$36,19,FALSE))</f>
        <v/>
      </c>
      <c r="AH142" s="1117" t="str">
        <f>IF(AH140="","",VLOOKUP(AH140,'標準様式１シフト記号表（勤務時間帯）'!$C$7:$U$36,19,FALSE))</f>
        <v/>
      </c>
      <c r="AI142" s="1117" t="str">
        <f>IF(AI140="","",VLOOKUP(AI140,'標準様式１シフト記号表（勤務時間帯）'!$C$7:$U$36,19,FALSE))</f>
        <v/>
      </c>
      <c r="AJ142" s="1117" t="str">
        <f>IF(AJ140="","",VLOOKUP(AJ140,'標準様式１シフト記号表（勤務時間帯）'!$C$7:$U$36,19,FALSE))</f>
        <v/>
      </c>
      <c r="AK142" s="1117" t="str">
        <f>IF(AK140="","",VLOOKUP(AK140,'標準様式１シフト記号表（勤務時間帯）'!$C$7:$U$36,19,FALSE))</f>
        <v/>
      </c>
      <c r="AL142" s="1117" t="str">
        <f>IF(AL140="","",VLOOKUP(AL140,'標準様式１シフト記号表（勤務時間帯）'!$C$7:$U$36,19,FALSE))</f>
        <v/>
      </c>
      <c r="AM142" s="1128" t="str">
        <f>IF(AM140="","",VLOOKUP(AM140,'標準様式１シフト記号表（勤務時間帯）'!$C$7:$U$36,19,FALSE))</f>
        <v/>
      </c>
      <c r="AN142" s="1104" t="str">
        <f>IF(AN140="","",VLOOKUP(AN140,'標準様式１シフト記号表（勤務時間帯）'!$C$7:$U$36,19,FALSE))</f>
        <v/>
      </c>
      <c r="AO142" s="1117" t="str">
        <f>IF(AO140="","",VLOOKUP(AO140,'標準様式１シフト記号表（勤務時間帯）'!$C$7:$U$36,19,FALSE))</f>
        <v/>
      </c>
      <c r="AP142" s="1117" t="str">
        <f>IF(AP140="","",VLOOKUP(AP140,'標準様式１シフト記号表（勤務時間帯）'!$C$7:$U$36,19,FALSE))</f>
        <v/>
      </c>
      <c r="AQ142" s="1117" t="str">
        <f>IF(AQ140="","",VLOOKUP(AQ140,'標準様式１シフト記号表（勤務時間帯）'!$C$7:$U$36,19,FALSE))</f>
        <v/>
      </c>
      <c r="AR142" s="1117" t="str">
        <f>IF(AR140="","",VLOOKUP(AR140,'標準様式１シフト記号表（勤務時間帯）'!$C$7:$U$36,19,FALSE))</f>
        <v/>
      </c>
      <c r="AS142" s="1117" t="str">
        <f>IF(AS140="","",VLOOKUP(AS140,'標準様式１シフト記号表（勤務時間帯）'!$C$7:$U$36,19,FALSE))</f>
        <v/>
      </c>
      <c r="AT142" s="1128" t="str">
        <f>IF(AT140="","",VLOOKUP(AT140,'標準様式１シフト記号表（勤務時間帯）'!$C$7:$U$36,19,FALSE))</f>
        <v/>
      </c>
      <c r="AU142" s="1104" t="str">
        <f>IF(AU140="","",VLOOKUP(AU140,'標準様式１シフト記号表（勤務時間帯）'!$C$7:$U$36,19,FALSE))</f>
        <v/>
      </c>
      <c r="AV142" s="1117" t="str">
        <f>IF(AV140="","",VLOOKUP(AV140,'標準様式１シフト記号表（勤務時間帯）'!$C$7:$U$36,19,FALSE))</f>
        <v/>
      </c>
      <c r="AW142" s="1117" t="str">
        <f>IF(AW140="","",VLOOKUP(AW140,'標準様式１シフト記号表（勤務時間帯）'!$C$7:$U$36,19,FALSE))</f>
        <v/>
      </c>
      <c r="AX142" s="1163">
        <f>IF($BB$4="４週",SUM(S142:AT142),IF($BB$4="暦月",SUM(S142:AW142),""))</f>
        <v>0</v>
      </c>
      <c r="AY142" s="1176"/>
      <c r="AZ142" s="1187">
        <f>IF($BB$4="４週",AX142/4,IF($BB$4="暦月",'標準様式１（100名）'!AX142/('標準様式１（100名）'!$BB$9/7),""))</f>
        <v>0</v>
      </c>
      <c r="BA142" s="1196"/>
      <c r="BB142" s="1211"/>
      <c r="BC142" s="1051"/>
      <c r="BD142" s="1051"/>
      <c r="BE142" s="1051"/>
      <c r="BF142" s="1063"/>
    </row>
    <row r="143" spans="2:58" ht="20.25" customHeight="1">
      <c r="B143" s="939">
        <f>B140+1</f>
        <v>41</v>
      </c>
      <c r="C143" s="958"/>
      <c r="D143" s="978"/>
      <c r="E143" s="988"/>
      <c r="F143" s="995"/>
      <c r="G143" s="995"/>
      <c r="H143" s="1019"/>
      <c r="I143" s="1026"/>
      <c r="J143" s="1026"/>
      <c r="K143" s="1031"/>
      <c r="L143" s="1041"/>
      <c r="M143" s="1050"/>
      <c r="N143" s="1050"/>
      <c r="O143" s="1062"/>
      <c r="P143" s="1071" t="s">
        <v>589</v>
      </c>
      <c r="Q143" s="1080"/>
      <c r="R143" s="1088"/>
      <c r="S143" s="1252"/>
      <c r="T143" s="1254"/>
      <c r="U143" s="1254"/>
      <c r="V143" s="1254"/>
      <c r="W143" s="1254"/>
      <c r="X143" s="1254"/>
      <c r="Y143" s="1255"/>
      <c r="Z143" s="1252"/>
      <c r="AA143" s="1254"/>
      <c r="AB143" s="1254"/>
      <c r="AC143" s="1254"/>
      <c r="AD143" s="1254"/>
      <c r="AE143" s="1254"/>
      <c r="AF143" s="1255"/>
      <c r="AG143" s="1252"/>
      <c r="AH143" s="1254"/>
      <c r="AI143" s="1254"/>
      <c r="AJ143" s="1254"/>
      <c r="AK143" s="1254"/>
      <c r="AL143" s="1254"/>
      <c r="AM143" s="1255"/>
      <c r="AN143" s="1252"/>
      <c r="AO143" s="1254"/>
      <c r="AP143" s="1254"/>
      <c r="AQ143" s="1254"/>
      <c r="AR143" s="1254"/>
      <c r="AS143" s="1254"/>
      <c r="AT143" s="1255"/>
      <c r="AU143" s="1252"/>
      <c r="AV143" s="1254"/>
      <c r="AW143" s="1254"/>
      <c r="AX143" s="1257"/>
      <c r="AY143" s="1261"/>
      <c r="AZ143" s="1264"/>
      <c r="BA143" s="1267"/>
      <c r="BB143" s="1209"/>
      <c r="BC143" s="1050"/>
      <c r="BD143" s="1050"/>
      <c r="BE143" s="1050"/>
      <c r="BF143" s="1062"/>
    </row>
    <row r="144" spans="2:58" ht="20.25" customHeight="1">
      <c r="B144" s="939"/>
      <c r="C144" s="959"/>
      <c r="D144" s="979"/>
      <c r="E144" s="989"/>
      <c r="F144" s="993"/>
      <c r="G144" s="1006"/>
      <c r="H144" s="1018"/>
      <c r="I144" s="1026"/>
      <c r="J144" s="1026"/>
      <c r="K144" s="1031"/>
      <c r="L144" s="1040"/>
      <c r="M144" s="1049"/>
      <c r="N144" s="1049"/>
      <c r="O144" s="1061"/>
      <c r="P144" s="1069" t="s">
        <v>590</v>
      </c>
      <c r="Q144" s="1078"/>
      <c r="R144" s="1086"/>
      <c r="S144" s="1103" t="str">
        <f>IF(S143="","",VLOOKUP(S143,'標準様式１シフト記号表（勤務時間帯）'!$C$7:$K$36,9,FALSE))</f>
        <v/>
      </c>
      <c r="T144" s="1116" t="str">
        <f>IF(T143="","",VLOOKUP(T143,'標準様式１シフト記号表（勤務時間帯）'!$C$7:$K$36,9,FALSE))</f>
        <v/>
      </c>
      <c r="U144" s="1116" t="str">
        <f>IF(U143="","",VLOOKUP(U143,'標準様式１シフト記号表（勤務時間帯）'!$C$7:$K$36,9,FALSE))</f>
        <v/>
      </c>
      <c r="V144" s="1116" t="str">
        <f>IF(V143="","",VLOOKUP(V143,'標準様式１シフト記号表（勤務時間帯）'!$C$7:$K$36,9,FALSE))</f>
        <v/>
      </c>
      <c r="W144" s="1116" t="str">
        <f>IF(W143="","",VLOOKUP(W143,'標準様式１シフト記号表（勤務時間帯）'!$C$7:$K$36,9,FALSE))</f>
        <v/>
      </c>
      <c r="X144" s="1116" t="str">
        <f>IF(X143="","",VLOOKUP(X143,'標準様式１シフト記号表（勤務時間帯）'!$C$7:$K$36,9,FALSE))</f>
        <v/>
      </c>
      <c r="Y144" s="1127" t="str">
        <f>IF(Y143="","",VLOOKUP(Y143,'標準様式１シフト記号表（勤務時間帯）'!$C$7:$K$36,9,FALSE))</f>
        <v/>
      </c>
      <c r="Z144" s="1103" t="str">
        <f>IF(Z143="","",VLOOKUP(Z143,'標準様式１シフト記号表（勤務時間帯）'!$C$7:$K$36,9,FALSE))</f>
        <v/>
      </c>
      <c r="AA144" s="1116" t="str">
        <f>IF(AA143="","",VLOOKUP(AA143,'標準様式１シフト記号表（勤務時間帯）'!$C$7:$K$36,9,FALSE))</f>
        <v/>
      </c>
      <c r="AB144" s="1116" t="str">
        <f>IF(AB143="","",VLOOKUP(AB143,'標準様式１シフト記号表（勤務時間帯）'!$C$7:$K$36,9,FALSE))</f>
        <v/>
      </c>
      <c r="AC144" s="1116" t="str">
        <f>IF(AC143="","",VLOOKUP(AC143,'標準様式１シフト記号表（勤務時間帯）'!$C$7:$K$36,9,FALSE))</f>
        <v/>
      </c>
      <c r="AD144" s="1116" t="str">
        <f>IF(AD143="","",VLOOKUP(AD143,'標準様式１シフト記号表（勤務時間帯）'!$C$7:$K$36,9,FALSE))</f>
        <v/>
      </c>
      <c r="AE144" s="1116" t="str">
        <f>IF(AE143="","",VLOOKUP(AE143,'標準様式１シフト記号表（勤務時間帯）'!$C$7:$K$36,9,FALSE))</f>
        <v/>
      </c>
      <c r="AF144" s="1127" t="str">
        <f>IF(AF143="","",VLOOKUP(AF143,'標準様式１シフト記号表（勤務時間帯）'!$C$7:$K$36,9,FALSE))</f>
        <v/>
      </c>
      <c r="AG144" s="1103" t="str">
        <f>IF(AG143="","",VLOOKUP(AG143,'標準様式１シフト記号表（勤務時間帯）'!$C$7:$K$36,9,FALSE))</f>
        <v/>
      </c>
      <c r="AH144" s="1116" t="str">
        <f>IF(AH143="","",VLOOKUP(AH143,'標準様式１シフト記号表（勤務時間帯）'!$C$7:$K$36,9,FALSE))</f>
        <v/>
      </c>
      <c r="AI144" s="1116" t="str">
        <f>IF(AI143="","",VLOOKUP(AI143,'標準様式１シフト記号表（勤務時間帯）'!$C$7:$K$36,9,FALSE))</f>
        <v/>
      </c>
      <c r="AJ144" s="1116" t="str">
        <f>IF(AJ143="","",VLOOKUP(AJ143,'標準様式１シフト記号表（勤務時間帯）'!$C$7:$K$36,9,FALSE))</f>
        <v/>
      </c>
      <c r="AK144" s="1116" t="str">
        <f>IF(AK143="","",VLOOKUP(AK143,'標準様式１シフト記号表（勤務時間帯）'!$C$7:$K$36,9,FALSE))</f>
        <v/>
      </c>
      <c r="AL144" s="1116" t="str">
        <f>IF(AL143="","",VLOOKUP(AL143,'標準様式１シフト記号表（勤務時間帯）'!$C$7:$K$36,9,FALSE))</f>
        <v/>
      </c>
      <c r="AM144" s="1127" t="str">
        <f>IF(AM143="","",VLOOKUP(AM143,'標準様式１シフト記号表（勤務時間帯）'!$C$7:$K$36,9,FALSE))</f>
        <v/>
      </c>
      <c r="AN144" s="1103" t="str">
        <f>IF(AN143="","",VLOOKUP(AN143,'標準様式１シフト記号表（勤務時間帯）'!$C$7:$K$36,9,FALSE))</f>
        <v/>
      </c>
      <c r="AO144" s="1116" t="str">
        <f>IF(AO143="","",VLOOKUP(AO143,'標準様式１シフト記号表（勤務時間帯）'!$C$7:$K$36,9,FALSE))</f>
        <v/>
      </c>
      <c r="AP144" s="1116" t="str">
        <f>IF(AP143="","",VLOOKUP(AP143,'標準様式１シフト記号表（勤務時間帯）'!$C$7:$K$36,9,FALSE))</f>
        <v/>
      </c>
      <c r="AQ144" s="1116" t="str">
        <f>IF(AQ143="","",VLOOKUP(AQ143,'標準様式１シフト記号表（勤務時間帯）'!$C$7:$K$36,9,FALSE))</f>
        <v/>
      </c>
      <c r="AR144" s="1116" t="str">
        <f>IF(AR143="","",VLOOKUP(AR143,'標準様式１シフト記号表（勤務時間帯）'!$C$7:$K$36,9,FALSE))</f>
        <v/>
      </c>
      <c r="AS144" s="1116" t="str">
        <f>IF(AS143="","",VLOOKUP(AS143,'標準様式１シフト記号表（勤務時間帯）'!$C$7:$K$36,9,FALSE))</f>
        <v/>
      </c>
      <c r="AT144" s="1127" t="str">
        <f>IF(AT143="","",VLOOKUP(AT143,'標準様式１シフト記号表（勤務時間帯）'!$C$7:$K$36,9,FALSE))</f>
        <v/>
      </c>
      <c r="AU144" s="1103" t="str">
        <f>IF(AU143="","",VLOOKUP(AU143,'標準様式１シフト記号表（勤務時間帯）'!$C$7:$K$36,9,FALSE))</f>
        <v/>
      </c>
      <c r="AV144" s="1116" t="str">
        <f>IF(AV143="","",VLOOKUP(AV143,'標準様式１シフト記号表（勤務時間帯）'!$C$7:$K$36,9,FALSE))</f>
        <v/>
      </c>
      <c r="AW144" s="1116" t="str">
        <f>IF(AW143="","",VLOOKUP(AW143,'標準様式１シフト記号表（勤務時間帯）'!$C$7:$K$36,9,FALSE))</f>
        <v/>
      </c>
      <c r="AX144" s="1162">
        <f>IF($BB$4="４週",SUM(S144:AT144),IF($BB$4="暦月",SUM(S144:AW144),""))</f>
        <v>0</v>
      </c>
      <c r="AY144" s="1175"/>
      <c r="AZ144" s="1186">
        <f>IF($BB$4="４週",AX144/4,IF($BB$4="暦月",'標準様式１（100名）'!AX144/('標準様式１（100名）'!$BB$9/7),""))</f>
        <v>0</v>
      </c>
      <c r="BA144" s="1195"/>
      <c r="BB144" s="1210"/>
      <c r="BC144" s="1049"/>
      <c r="BD144" s="1049"/>
      <c r="BE144" s="1049"/>
      <c r="BF144" s="1061"/>
    </row>
    <row r="145" spans="2:58" ht="20.25" customHeight="1">
      <c r="B145" s="939"/>
      <c r="C145" s="960"/>
      <c r="D145" s="980"/>
      <c r="E145" s="990"/>
      <c r="F145" s="1244">
        <f>C143</f>
        <v>0</v>
      </c>
      <c r="G145" s="1007"/>
      <c r="H145" s="1018"/>
      <c r="I145" s="1026"/>
      <c r="J145" s="1026"/>
      <c r="K145" s="1031"/>
      <c r="L145" s="1042"/>
      <c r="M145" s="1051"/>
      <c r="N145" s="1051"/>
      <c r="O145" s="1063"/>
      <c r="P145" s="1070" t="s">
        <v>316</v>
      </c>
      <c r="Q145" s="1079"/>
      <c r="R145" s="1087"/>
      <c r="S145" s="1104" t="str">
        <f>IF(S143="","",VLOOKUP(S143,'標準様式１シフト記号表（勤務時間帯）'!$C$7:$U$36,19,FALSE))</f>
        <v/>
      </c>
      <c r="T145" s="1117" t="str">
        <f>IF(T143="","",VLOOKUP(T143,'標準様式１シフト記号表（勤務時間帯）'!$C$7:$U$36,19,FALSE))</f>
        <v/>
      </c>
      <c r="U145" s="1117" t="str">
        <f>IF(U143="","",VLOOKUP(U143,'標準様式１シフト記号表（勤務時間帯）'!$C$7:$U$36,19,FALSE))</f>
        <v/>
      </c>
      <c r="V145" s="1117" t="str">
        <f>IF(V143="","",VLOOKUP(V143,'標準様式１シフト記号表（勤務時間帯）'!$C$7:$U$36,19,FALSE))</f>
        <v/>
      </c>
      <c r="W145" s="1117" t="str">
        <f>IF(W143="","",VLOOKUP(W143,'標準様式１シフト記号表（勤務時間帯）'!$C$7:$U$36,19,FALSE))</f>
        <v/>
      </c>
      <c r="X145" s="1117" t="str">
        <f>IF(X143="","",VLOOKUP(X143,'標準様式１シフト記号表（勤務時間帯）'!$C$7:$U$36,19,FALSE))</f>
        <v/>
      </c>
      <c r="Y145" s="1128" t="str">
        <f>IF(Y143="","",VLOOKUP(Y143,'標準様式１シフト記号表（勤務時間帯）'!$C$7:$U$36,19,FALSE))</f>
        <v/>
      </c>
      <c r="Z145" s="1104" t="str">
        <f>IF(Z143="","",VLOOKUP(Z143,'標準様式１シフト記号表（勤務時間帯）'!$C$7:$U$36,19,FALSE))</f>
        <v/>
      </c>
      <c r="AA145" s="1117" t="str">
        <f>IF(AA143="","",VLOOKUP(AA143,'標準様式１シフト記号表（勤務時間帯）'!$C$7:$U$36,19,FALSE))</f>
        <v/>
      </c>
      <c r="AB145" s="1117" t="str">
        <f>IF(AB143="","",VLOOKUP(AB143,'標準様式１シフト記号表（勤務時間帯）'!$C$7:$U$36,19,FALSE))</f>
        <v/>
      </c>
      <c r="AC145" s="1117" t="str">
        <f>IF(AC143="","",VLOOKUP(AC143,'標準様式１シフト記号表（勤務時間帯）'!$C$7:$U$36,19,FALSE))</f>
        <v/>
      </c>
      <c r="AD145" s="1117" t="str">
        <f>IF(AD143="","",VLOOKUP(AD143,'標準様式１シフト記号表（勤務時間帯）'!$C$7:$U$36,19,FALSE))</f>
        <v/>
      </c>
      <c r="AE145" s="1117" t="str">
        <f>IF(AE143="","",VLOOKUP(AE143,'標準様式１シフト記号表（勤務時間帯）'!$C$7:$U$36,19,FALSE))</f>
        <v/>
      </c>
      <c r="AF145" s="1128" t="str">
        <f>IF(AF143="","",VLOOKUP(AF143,'標準様式１シフト記号表（勤務時間帯）'!$C$7:$U$36,19,FALSE))</f>
        <v/>
      </c>
      <c r="AG145" s="1104" t="str">
        <f>IF(AG143="","",VLOOKUP(AG143,'標準様式１シフト記号表（勤務時間帯）'!$C$7:$U$36,19,FALSE))</f>
        <v/>
      </c>
      <c r="AH145" s="1117" t="str">
        <f>IF(AH143="","",VLOOKUP(AH143,'標準様式１シフト記号表（勤務時間帯）'!$C$7:$U$36,19,FALSE))</f>
        <v/>
      </c>
      <c r="AI145" s="1117" t="str">
        <f>IF(AI143="","",VLOOKUP(AI143,'標準様式１シフト記号表（勤務時間帯）'!$C$7:$U$36,19,FALSE))</f>
        <v/>
      </c>
      <c r="AJ145" s="1117" t="str">
        <f>IF(AJ143="","",VLOOKUP(AJ143,'標準様式１シフト記号表（勤務時間帯）'!$C$7:$U$36,19,FALSE))</f>
        <v/>
      </c>
      <c r="AK145" s="1117" t="str">
        <f>IF(AK143="","",VLOOKUP(AK143,'標準様式１シフト記号表（勤務時間帯）'!$C$7:$U$36,19,FALSE))</f>
        <v/>
      </c>
      <c r="AL145" s="1117" t="str">
        <f>IF(AL143="","",VLOOKUP(AL143,'標準様式１シフト記号表（勤務時間帯）'!$C$7:$U$36,19,FALSE))</f>
        <v/>
      </c>
      <c r="AM145" s="1128" t="str">
        <f>IF(AM143="","",VLOOKUP(AM143,'標準様式１シフト記号表（勤務時間帯）'!$C$7:$U$36,19,FALSE))</f>
        <v/>
      </c>
      <c r="AN145" s="1104" t="str">
        <f>IF(AN143="","",VLOOKUP(AN143,'標準様式１シフト記号表（勤務時間帯）'!$C$7:$U$36,19,FALSE))</f>
        <v/>
      </c>
      <c r="AO145" s="1117" t="str">
        <f>IF(AO143="","",VLOOKUP(AO143,'標準様式１シフト記号表（勤務時間帯）'!$C$7:$U$36,19,FALSE))</f>
        <v/>
      </c>
      <c r="AP145" s="1117" t="str">
        <f>IF(AP143="","",VLOOKUP(AP143,'標準様式１シフト記号表（勤務時間帯）'!$C$7:$U$36,19,FALSE))</f>
        <v/>
      </c>
      <c r="AQ145" s="1117" t="str">
        <f>IF(AQ143="","",VLOOKUP(AQ143,'標準様式１シフト記号表（勤務時間帯）'!$C$7:$U$36,19,FALSE))</f>
        <v/>
      </c>
      <c r="AR145" s="1117" t="str">
        <f>IF(AR143="","",VLOOKUP(AR143,'標準様式１シフト記号表（勤務時間帯）'!$C$7:$U$36,19,FALSE))</f>
        <v/>
      </c>
      <c r="AS145" s="1117" t="str">
        <f>IF(AS143="","",VLOOKUP(AS143,'標準様式１シフト記号表（勤務時間帯）'!$C$7:$U$36,19,FALSE))</f>
        <v/>
      </c>
      <c r="AT145" s="1128" t="str">
        <f>IF(AT143="","",VLOOKUP(AT143,'標準様式１シフト記号表（勤務時間帯）'!$C$7:$U$36,19,FALSE))</f>
        <v/>
      </c>
      <c r="AU145" s="1104" t="str">
        <f>IF(AU143="","",VLOOKUP(AU143,'標準様式１シフト記号表（勤務時間帯）'!$C$7:$U$36,19,FALSE))</f>
        <v/>
      </c>
      <c r="AV145" s="1117" t="str">
        <f>IF(AV143="","",VLOOKUP(AV143,'標準様式１シフト記号表（勤務時間帯）'!$C$7:$U$36,19,FALSE))</f>
        <v/>
      </c>
      <c r="AW145" s="1117" t="str">
        <f>IF(AW143="","",VLOOKUP(AW143,'標準様式１シフト記号表（勤務時間帯）'!$C$7:$U$36,19,FALSE))</f>
        <v/>
      </c>
      <c r="AX145" s="1163">
        <f>IF($BB$4="４週",SUM(S145:AT145),IF($BB$4="暦月",SUM(S145:AW145),""))</f>
        <v>0</v>
      </c>
      <c r="AY145" s="1176"/>
      <c r="AZ145" s="1187">
        <f>IF($BB$4="４週",AX145/4,IF($BB$4="暦月",'標準様式１（100名）'!AX145/('標準様式１（100名）'!$BB$9/7),""))</f>
        <v>0</v>
      </c>
      <c r="BA145" s="1196"/>
      <c r="BB145" s="1211"/>
      <c r="BC145" s="1051"/>
      <c r="BD145" s="1051"/>
      <c r="BE145" s="1051"/>
      <c r="BF145" s="1063"/>
    </row>
    <row r="146" spans="2:58" ht="20.25" customHeight="1">
      <c r="B146" s="939">
        <f>B143+1</f>
        <v>42</v>
      </c>
      <c r="C146" s="958"/>
      <c r="D146" s="978"/>
      <c r="E146" s="988"/>
      <c r="F146" s="995"/>
      <c r="G146" s="995"/>
      <c r="H146" s="1019"/>
      <c r="I146" s="1026"/>
      <c r="J146" s="1026"/>
      <c r="K146" s="1031"/>
      <c r="L146" s="1041"/>
      <c r="M146" s="1050"/>
      <c r="N146" s="1050"/>
      <c r="O146" s="1062"/>
      <c r="P146" s="1071" t="s">
        <v>589</v>
      </c>
      <c r="Q146" s="1080"/>
      <c r="R146" s="1088"/>
      <c r="S146" s="1252"/>
      <c r="T146" s="1254"/>
      <c r="U146" s="1254"/>
      <c r="V146" s="1254"/>
      <c r="W146" s="1254"/>
      <c r="X146" s="1254"/>
      <c r="Y146" s="1255"/>
      <c r="Z146" s="1252"/>
      <c r="AA146" s="1254"/>
      <c r="AB146" s="1254"/>
      <c r="AC146" s="1254"/>
      <c r="AD146" s="1254"/>
      <c r="AE146" s="1254"/>
      <c r="AF146" s="1255"/>
      <c r="AG146" s="1252"/>
      <c r="AH146" s="1254"/>
      <c r="AI146" s="1254"/>
      <c r="AJ146" s="1254"/>
      <c r="AK146" s="1254"/>
      <c r="AL146" s="1254"/>
      <c r="AM146" s="1255"/>
      <c r="AN146" s="1252"/>
      <c r="AO146" s="1254"/>
      <c r="AP146" s="1254"/>
      <c r="AQ146" s="1254"/>
      <c r="AR146" s="1254"/>
      <c r="AS146" s="1254"/>
      <c r="AT146" s="1255"/>
      <c r="AU146" s="1252"/>
      <c r="AV146" s="1254"/>
      <c r="AW146" s="1254"/>
      <c r="AX146" s="1257"/>
      <c r="AY146" s="1261"/>
      <c r="AZ146" s="1264"/>
      <c r="BA146" s="1267"/>
      <c r="BB146" s="1209"/>
      <c r="BC146" s="1050"/>
      <c r="BD146" s="1050"/>
      <c r="BE146" s="1050"/>
      <c r="BF146" s="1062"/>
    </row>
    <row r="147" spans="2:58" ht="20.25" customHeight="1">
      <c r="B147" s="939"/>
      <c r="C147" s="959"/>
      <c r="D147" s="979"/>
      <c r="E147" s="989"/>
      <c r="F147" s="993"/>
      <c r="G147" s="1006"/>
      <c r="H147" s="1018"/>
      <c r="I147" s="1026"/>
      <c r="J147" s="1026"/>
      <c r="K147" s="1031"/>
      <c r="L147" s="1040"/>
      <c r="M147" s="1049"/>
      <c r="N147" s="1049"/>
      <c r="O147" s="1061"/>
      <c r="P147" s="1069" t="s">
        <v>590</v>
      </c>
      <c r="Q147" s="1078"/>
      <c r="R147" s="1086"/>
      <c r="S147" s="1103" t="str">
        <f>IF(S146="","",VLOOKUP(S146,'標準様式１シフト記号表（勤務時間帯）'!$C$7:$K$36,9,FALSE))</f>
        <v/>
      </c>
      <c r="T147" s="1116" t="str">
        <f>IF(T146="","",VLOOKUP(T146,'標準様式１シフト記号表（勤務時間帯）'!$C$7:$K$36,9,FALSE))</f>
        <v/>
      </c>
      <c r="U147" s="1116" t="str">
        <f>IF(U146="","",VLOOKUP(U146,'標準様式１シフト記号表（勤務時間帯）'!$C$7:$K$36,9,FALSE))</f>
        <v/>
      </c>
      <c r="V147" s="1116" t="str">
        <f>IF(V146="","",VLOOKUP(V146,'標準様式１シフト記号表（勤務時間帯）'!$C$7:$K$36,9,FALSE))</f>
        <v/>
      </c>
      <c r="W147" s="1116" t="str">
        <f>IF(W146="","",VLOOKUP(W146,'標準様式１シフト記号表（勤務時間帯）'!$C$7:$K$36,9,FALSE))</f>
        <v/>
      </c>
      <c r="X147" s="1116" t="str">
        <f>IF(X146="","",VLOOKUP(X146,'標準様式１シフト記号表（勤務時間帯）'!$C$7:$K$36,9,FALSE))</f>
        <v/>
      </c>
      <c r="Y147" s="1127" t="str">
        <f>IF(Y146="","",VLOOKUP(Y146,'標準様式１シフト記号表（勤務時間帯）'!$C$7:$K$36,9,FALSE))</f>
        <v/>
      </c>
      <c r="Z147" s="1103" t="str">
        <f>IF(Z146="","",VLOOKUP(Z146,'標準様式１シフト記号表（勤務時間帯）'!$C$7:$K$36,9,FALSE))</f>
        <v/>
      </c>
      <c r="AA147" s="1116" t="str">
        <f>IF(AA146="","",VLOOKUP(AA146,'標準様式１シフト記号表（勤務時間帯）'!$C$7:$K$36,9,FALSE))</f>
        <v/>
      </c>
      <c r="AB147" s="1116" t="str">
        <f>IF(AB146="","",VLOOKUP(AB146,'標準様式１シフト記号表（勤務時間帯）'!$C$7:$K$36,9,FALSE))</f>
        <v/>
      </c>
      <c r="AC147" s="1116" t="str">
        <f>IF(AC146="","",VLOOKUP(AC146,'標準様式１シフト記号表（勤務時間帯）'!$C$7:$K$36,9,FALSE))</f>
        <v/>
      </c>
      <c r="AD147" s="1116" t="str">
        <f>IF(AD146="","",VLOOKUP(AD146,'標準様式１シフト記号表（勤務時間帯）'!$C$7:$K$36,9,FALSE))</f>
        <v/>
      </c>
      <c r="AE147" s="1116" t="str">
        <f>IF(AE146="","",VLOOKUP(AE146,'標準様式１シフト記号表（勤務時間帯）'!$C$7:$K$36,9,FALSE))</f>
        <v/>
      </c>
      <c r="AF147" s="1127" t="str">
        <f>IF(AF146="","",VLOOKUP(AF146,'標準様式１シフト記号表（勤務時間帯）'!$C$7:$K$36,9,FALSE))</f>
        <v/>
      </c>
      <c r="AG147" s="1103" t="str">
        <f>IF(AG146="","",VLOOKUP(AG146,'標準様式１シフト記号表（勤務時間帯）'!$C$7:$K$36,9,FALSE))</f>
        <v/>
      </c>
      <c r="AH147" s="1116" t="str">
        <f>IF(AH146="","",VLOOKUP(AH146,'標準様式１シフト記号表（勤務時間帯）'!$C$7:$K$36,9,FALSE))</f>
        <v/>
      </c>
      <c r="AI147" s="1116" t="str">
        <f>IF(AI146="","",VLOOKUP(AI146,'標準様式１シフト記号表（勤務時間帯）'!$C$7:$K$36,9,FALSE))</f>
        <v/>
      </c>
      <c r="AJ147" s="1116" t="str">
        <f>IF(AJ146="","",VLOOKUP(AJ146,'標準様式１シフト記号表（勤務時間帯）'!$C$7:$K$36,9,FALSE))</f>
        <v/>
      </c>
      <c r="AK147" s="1116" t="str">
        <f>IF(AK146="","",VLOOKUP(AK146,'標準様式１シフト記号表（勤務時間帯）'!$C$7:$K$36,9,FALSE))</f>
        <v/>
      </c>
      <c r="AL147" s="1116" t="str">
        <f>IF(AL146="","",VLOOKUP(AL146,'標準様式１シフト記号表（勤務時間帯）'!$C$7:$K$36,9,FALSE))</f>
        <v/>
      </c>
      <c r="AM147" s="1127" t="str">
        <f>IF(AM146="","",VLOOKUP(AM146,'標準様式１シフト記号表（勤務時間帯）'!$C$7:$K$36,9,FALSE))</f>
        <v/>
      </c>
      <c r="AN147" s="1103" t="str">
        <f>IF(AN146="","",VLOOKUP(AN146,'標準様式１シフト記号表（勤務時間帯）'!$C$7:$K$36,9,FALSE))</f>
        <v/>
      </c>
      <c r="AO147" s="1116" t="str">
        <f>IF(AO146="","",VLOOKUP(AO146,'標準様式１シフト記号表（勤務時間帯）'!$C$7:$K$36,9,FALSE))</f>
        <v/>
      </c>
      <c r="AP147" s="1116" t="str">
        <f>IF(AP146="","",VLOOKUP(AP146,'標準様式１シフト記号表（勤務時間帯）'!$C$7:$K$36,9,FALSE))</f>
        <v/>
      </c>
      <c r="AQ147" s="1116" t="str">
        <f>IF(AQ146="","",VLOOKUP(AQ146,'標準様式１シフト記号表（勤務時間帯）'!$C$7:$K$36,9,FALSE))</f>
        <v/>
      </c>
      <c r="AR147" s="1116" t="str">
        <f>IF(AR146="","",VLOOKUP(AR146,'標準様式１シフト記号表（勤務時間帯）'!$C$7:$K$36,9,FALSE))</f>
        <v/>
      </c>
      <c r="AS147" s="1116" t="str">
        <f>IF(AS146="","",VLOOKUP(AS146,'標準様式１シフト記号表（勤務時間帯）'!$C$7:$K$36,9,FALSE))</f>
        <v/>
      </c>
      <c r="AT147" s="1127" t="str">
        <f>IF(AT146="","",VLOOKUP(AT146,'標準様式１シフト記号表（勤務時間帯）'!$C$7:$K$36,9,FALSE))</f>
        <v/>
      </c>
      <c r="AU147" s="1103" t="str">
        <f>IF(AU146="","",VLOOKUP(AU146,'標準様式１シフト記号表（勤務時間帯）'!$C$7:$K$36,9,FALSE))</f>
        <v/>
      </c>
      <c r="AV147" s="1116" t="str">
        <f>IF(AV146="","",VLOOKUP(AV146,'標準様式１シフト記号表（勤務時間帯）'!$C$7:$K$36,9,FALSE))</f>
        <v/>
      </c>
      <c r="AW147" s="1116" t="str">
        <f>IF(AW146="","",VLOOKUP(AW146,'標準様式１シフト記号表（勤務時間帯）'!$C$7:$K$36,9,FALSE))</f>
        <v/>
      </c>
      <c r="AX147" s="1162">
        <f>IF($BB$4="４週",SUM(S147:AT147),IF($BB$4="暦月",SUM(S147:AW147),""))</f>
        <v>0</v>
      </c>
      <c r="AY147" s="1175"/>
      <c r="AZ147" s="1186">
        <f>IF($BB$4="４週",AX147/4,IF($BB$4="暦月",'標準様式１（100名）'!AX147/('標準様式１（100名）'!$BB$9/7),""))</f>
        <v>0</v>
      </c>
      <c r="BA147" s="1195"/>
      <c r="BB147" s="1210"/>
      <c r="BC147" s="1049"/>
      <c r="BD147" s="1049"/>
      <c r="BE147" s="1049"/>
      <c r="BF147" s="1061"/>
    </row>
    <row r="148" spans="2:58" ht="20.25" customHeight="1">
      <c r="B148" s="939"/>
      <c r="C148" s="960"/>
      <c r="D148" s="980"/>
      <c r="E148" s="990"/>
      <c r="F148" s="1244">
        <f>C146</f>
        <v>0</v>
      </c>
      <c r="G148" s="1007"/>
      <c r="H148" s="1018"/>
      <c r="I148" s="1026"/>
      <c r="J148" s="1026"/>
      <c r="K148" s="1031"/>
      <c r="L148" s="1042"/>
      <c r="M148" s="1051"/>
      <c r="N148" s="1051"/>
      <c r="O148" s="1063"/>
      <c r="P148" s="1070" t="s">
        <v>316</v>
      </c>
      <c r="Q148" s="1079"/>
      <c r="R148" s="1087"/>
      <c r="S148" s="1104" t="str">
        <f>IF(S146="","",VLOOKUP(S146,'標準様式１シフト記号表（勤務時間帯）'!$C$7:$U$36,19,FALSE))</f>
        <v/>
      </c>
      <c r="T148" s="1117" t="str">
        <f>IF(T146="","",VLOOKUP(T146,'標準様式１シフト記号表（勤務時間帯）'!$C$7:$U$36,19,FALSE))</f>
        <v/>
      </c>
      <c r="U148" s="1117" t="str">
        <f>IF(U146="","",VLOOKUP(U146,'標準様式１シフト記号表（勤務時間帯）'!$C$7:$U$36,19,FALSE))</f>
        <v/>
      </c>
      <c r="V148" s="1117" t="str">
        <f>IF(V146="","",VLOOKUP(V146,'標準様式１シフト記号表（勤務時間帯）'!$C$7:$U$36,19,FALSE))</f>
        <v/>
      </c>
      <c r="W148" s="1117" t="str">
        <f>IF(W146="","",VLOOKUP(W146,'標準様式１シフト記号表（勤務時間帯）'!$C$7:$U$36,19,FALSE))</f>
        <v/>
      </c>
      <c r="X148" s="1117" t="str">
        <f>IF(X146="","",VLOOKUP(X146,'標準様式１シフト記号表（勤務時間帯）'!$C$7:$U$36,19,FALSE))</f>
        <v/>
      </c>
      <c r="Y148" s="1128" t="str">
        <f>IF(Y146="","",VLOOKUP(Y146,'標準様式１シフト記号表（勤務時間帯）'!$C$7:$U$36,19,FALSE))</f>
        <v/>
      </c>
      <c r="Z148" s="1104" t="str">
        <f>IF(Z146="","",VLOOKUP(Z146,'標準様式１シフト記号表（勤務時間帯）'!$C$7:$U$36,19,FALSE))</f>
        <v/>
      </c>
      <c r="AA148" s="1117" t="str">
        <f>IF(AA146="","",VLOOKUP(AA146,'標準様式１シフト記号表（勤務時間帯）'!$C$7:$U$36,19,FALSE))</f>
        <v/>
      </c>
      <c r="AB148" s="1117" t="str">
        <f>IF(AB146="","",VLOOKUP(AB146,'標準様式１シフト記号表（勤務時間帯）'!$C$7:$U$36,19,FALSE))</f>
        <v/>
      </c>
      <c r="AC148" s="1117" t="str">
        <f>IF(AC146="","",VLOOKUP(AC146,'標準様式１シフト記号表（勤務時間帯）'!$C$7:$U$36,19,FALSE))</f>
        <v/>
      </c>
      <c r="AD148" s="1117" t="str">
        <f>IF(AD146="","",VLOOKUP(AD146,'標準様式１シフト記号表（勤務時間帯）'!$C$7:$U$36,19,FALSE))</f>
        <v/>
      </c>
      <c r="AE148" s="1117" t="str">
        <f>IF(AE146="","",VLOOKUP(AE146,'標準様式１シフト記号表（勤務時間帯）'!$C$7:$U$36,19,FALSE))</f>
        <v/>
      </c>
      <c r="AF148" s="1128" t="str">
        <f>IF(AF146="","",VLOOKUP(AF146,'標準様式１シフト記号表（勤務時間帯）'!$C$7:$U$36,19,FALSE))</f>
        <v/>
      </c>
      <c r="AG148" s="1104" t="str">
        <f>IF(AG146="","",VLOOKUP(AG146,'標準様式１シフト記号表（勤務時間帯）'!$C$7:$U$36,19,FALSE))</f>
        <v/>
      </c>
      <c r="AH148" s="1117" t="str">
        <f>IF(AH146="","",VLOOKUP(AH146,'標準様式１シフト記号表（勤務時間帯）'!$C$7:$U$36,19,FALSE))</f>
        <v/>
      </c>
      <c r="AI148" s="1117" t="str">
        <f>IF(AI146="","",VLOOKUP(AI146,'標準様式１シフト記号表（勤務時間帯）'!$C$7:$U$36,19,FALSE))</f>
        <v/>
      </c>
      <c r="AJ148" s="1117" t="str">
        <f>IF(AJ146="","",VLOOKUP(AJ146,'標準様式１シフト記号表（勤務時間帯）'!$C$7:$U$36,19,FALSE))</f>
        <v/>
      </c>
      <c r="AK148" s="1117" t="str">
        <f>IF(AK146="","",VLOOKUP(AK146,'標準様式１シフト記号表（勤務時間帯）'!$C$7:$U$36,19,FALSE))</f>
        <v/>
      </c>
      <c r="AL148" s="1117" t="str">
        <f>IF(AL146="","",VLOOKUP(AL146,'標準様式１シフト記号表（勤務時間帯）'!$C$7:$U$36,19,FALSE))</f>
        <v/>
      </c>
      <c r="AM148" s="1128" t="str">
        <f>IF(AM146="","",VLOOKUP(AM146,'標準様式１シフト記号表（勤務時間帯）'!$C$7:$U$36,19,FALSE))</f>
        <v/>
      </c>
      <c r="AN148" s="1104" t="str">
        <f>IF(AN146="","",VLOOKUP(AN146,'標準様式１シフト記号表（勤務時間帯）'!$C$7:$U$36,19,FALSE))</f>
        <v/>
      </c>
      <c r="AO148" s="1117" t="str">
        <f>IF(AO146="","",VLOOKUP(AO146,'標準様式１シフト記号表（勤務時間帯）'!$C$7:$U$36,19,FALSE))</f>
        <v/>
      </c>
      <c r="AP148" s="1117" t="str">
        <f>IF(AP146="","",VLOOKUP(AP146,'標準様式１シフト記号表（勤務時間帯）'!$C$7:$U$36,19,FALSE))</f>
        <v/>
      </c>
      <c r="AQ148" s="1117" t="str">
        <f>IF(AQ146="","",VLOOKUP(AQ146,'標準様式１シフト記号表（勤務時間帯）'!$C$7:$U$36,19,FALSE))</f>
        <v/>
      </c>
      <c r="AR148" s="1117" t="str">
        <f>IF(AR146="","",VLOOKUP(AR146,'標準様式１シフト記号表（勤務時間帯）'!$C$7:$U$36,19,FALSE))</f>
        <v/>
      </c>
      <c r="AS148" s="1117" t="str">
        <f>IF(AS146="","",VLOOKUP(AS146,'標準様式１シフト記号表（勤務時間帯）'!$C$7:$U$36,19,FALSE))</f>
        <v/>
      </c>
      <c r="AT148" s="1128" t="str">
        <f>IF(AT146="","",VLOOKUP(AT146,'標準様式１シフト記号表（勤務時間帯）'!$C$7:$U$36,19,FALSE))</f>
        <v/>
      </c>
      <c r="AU148" s="1104" t="str">
        <f>IF(AU146="","",VLOOKUP(AU146,'標準様式１シフト記号表（勤務時間帯）'!$C$7:$U$36,19,FALSE))</f>
        <v/>
      </c>
      <c r="AV148" s="1117" t="str">
        <f>IF(AV146="","",VLOOKUP(AV146,'標準様式１シフト記号表（勤務時間帯）'!$C$7:$U$36,19,FALSE))</f>
        <v/>
      </c>
      <c r="AW148" s="1117" t="str">
        <f>IF(AW146="","",VLOOKUP(AW146,'標準様式１シフト記号表（勤務時間帯）'!$C$7:$U$36,19,FALSE))</f>
        <v/>
      </c>
      <c r="AX148" s="1163">
        <f>IF($BB$4="４週",SUM(S148:AT148),IF($BB$4="暦月",SUM(S148:AW148),""))</f>
        <v>0</v>
      </c>
      <c r="AY148" s="1176"/>
      <c r="AZ148" s="1187">
        <f>IF($BB$4="４週",AX148/4,IF($BB$4="暦月",'標準様式１（100名）'!AX148/('標準様式１（100名）'!$BB$9/7),""))</f>
        <v>0</v>
      </c>
      <c r="BA148" s="1196"/>
      <c r="BB148" s="1211"/>
      <c r="BC148" s="1051"/>
      <c r="BD148" s="1051"/>
      <c r="BE148" s="1051"/>
      <c r="BF148" s="1063"/>
    </row>
    <row r="149" spans="2:58" ht="20.25" customHeight="1">
      <c r="B149" s="939">
        <f>B146+1</f>
        <v>43</v>
      </c>
      <c r="C149" s="958"/>
      <c r="D149" s="978"/>
      <c r="E149" s="988"/>
      <c r="F149" s="995"/>
      <c r="G149" s="995"/>
      <c r="H149" s="1019"/>
      <c r="I149" s="1026"/>
      <c r="J149" s="1026"/>
      <c r="K149" s="1031"/>
      <c r="L149" s="1041"/>
      <c r="M149" s="1050"/>
      <c r="N149" s="1050"/>
      <c r="O149" s="1062"/>
      <c r="P149" s="1071" t="s">
        <v>589</v>
      </c>
      <c r="Q149" s="1080"/>
      <c r="R149" s="1088"/>
      <c r="S149" s="1252"/>
      <c r="T149" s="1254"/>
      <c r="U149" s="1254"/>
      <c r="V149" s="1254"/>
      <c r="W149" s="1254"/>
      <c r="X149" s="1254"/>
      <c r="Y149" s="1255"/>
      <c r="Z149" s="1252"/>
      <c r="AA149" s="1254"/>
      <c r="AB149" s="1254"/>
      <c r="AC149" s="1254"/>
      <c r="AD149" s="1254"/>
      <c r="AE149" s="1254"/>
      <c r="AF149" s="1255"/>
      <c r="AG149" s="1252"/>
      <c r="AH149" s="1254"/>
      <c r="AI149" s="1254"/>
      <c r="AJ149" s="1254"/>
      <c r="AK149" s="1254"/>
      <c r="AL149" s="1254"/>
      <c r="AM149" s="1255"/>
      <c r="AN149" s="1252"/>
      <c r="AO149" s="1254"/>
      <c r="AP149" s="1254"/>
      <c r="AQ149" s="1254"/>
      <c r="AR149" s="1254"/>
      <c r="AS149" s="1254"/>
      <c r="AT149" s="1255"/>
      <c r="AU149" s="1252"/>
      <c r="AV149" s="1254"/>
      <c r="AW149" s="1254"/>
      <c r="AX149" s="1257"/>
      <c r="AY149" s="1261"/>
      <c r="AZ149" s="1264"/>
      <c r="BA149" s="1267"/>
      <c r="BB149" s="1209"/>
      <c r="BC149" s="1050"/>
      <c r="BD149" s="1050"/>
      <c r="BE149" s="1050"/>
      <c r="BF149" s="1062"/>
    </row>
    <row r="150" spans="2:58" ht="20.25" customHeight="1">
      <c r="B150" s="939"/>
      <c r="C150" s="959"/>
      <c r="D150" s="979"/>
      <c r="E150" s="989"/>
      <c r="F150" s="993"/>
      <c r="G150" s="1006"/>
      <c r="H150" s="1018"/>
      <c r="I150" s="1026"/>
      <c r="J150" s="1026"/>
      <c r="K150" s="1031"/>
      <c r="L150" s="1040"/>
      <c r="M150" s="1049"/>
      <c r="N150" s="1049"/>
      <c r="O150" s="1061"/>
      <c r="P150" s="1069" t="s">
        <v>590</v>
      </c>
      <c r="Q150" s="1078"/>
      <c r="R150" s="1086"/>
      <c r="S150" s="1103" t="str">
        <f>IF(S149="","",VLOOKUP(S149,'標準様式１シフト記号表（勤務時間帯）'!$C$7:$K$36,9,FALSE))</f>
        <v/>
      </c>
      <c r="T150" s="1116" t="str">
        <f>IF(T149="","",VLOOKUP(T149,'標準様式１シフト記号表（勤務時間帯）'!$C$7:$K$36,9,FALSE))</f>
        <v/>
      </c>
      <c r="U150" s="1116" t="str">
        <f>IF(U149="","",VLOOKUP(U149,'標準様式１シフト記号表（勤務時間帯）'!$C$7:$K$36,9,FALSE))</f>
        <v/>
      </c>
      <c r="V150" s="1116" t="str">
        <f>IF(V149="","",VLOOKUP(V149,'標準様式１シフト記号表（勤務時間帯）'!$C$7:$K$36,9,FALSE))</f>
        <v/>
      </c>
      <c r="W150" s="1116" t="str">
        <f>IF(W149="","",VLOOKUP(W149,'標準様式１シフト記号表（勤務時間帯）'!$C$7:$K$36,9,FALSE))</f>
        <v/>
      </c>
      <c r="X150" s="1116" t="str">
        <f>IF(X149="","",VLOOKUP(X149,'標準様式１シフト記号表（勤務時間帯）'!$C$7:$K$36,9,FALSE))</f>
        <v/>
      </c>
      <c r="Y150" s="1127" t="str">
        <f>IF(Y149="","",VLOOKUP(Y149,'標準様式１シフト記号表（勤務時間帯）'!$C$7:$K$36,9,FALSE))</f>
        <v/>
      </c>
      <c r="Z150" s="1103" t="str">
        <f>IF(Z149="","",VLOOKUP(Z149,'標準様式１シフト記号表（勤務時間帯）'!$C$7:$K$36,9,FALSE))</f>
        <v/>
      </c>
      <c r="AA150" s="1116" t="str">
        <f>IF(AA149="","",VLOOKUP(AA149,'標準様式１シフト記号表（勤務時間帯）'!$C$7:$K$36,9,FALSE))</f>
        <v/>
      </c>
      <c r="AB150" s="1116" t="str">
        <f>IF(AB149="","",VLOOKUP(AB149,'標準様式１シフト記号表（勤務時間帯）'!$C$7:$K$36,9,FALSE))</f>
        <v/>
      </c>
      <c r="AC150" s="1116" t="str">
        <f>IF(AC149="","",VLOOKUP(AC149,'標準様式１シフト記号表（勤務時間帯）'!$C$7:$K$36,9,FALSE))</f>
        <v/>
      </c>
      <c r="AD150" s="1116" t="str">
        <f>IF(AD149="","",VLOOKUP(AD149,'標準様式１シフト記号表（勤務時間帯）'!$C$7:$K$36,9,FALSE))</f>
        <v/>
      </c>
      <c r="AE150" s="1116" t="str">
        <f>IF(AE149="","",VLOOKUP(AE149,'標準様式１シフト記号表（勤務時間帯）'!$C$7:$K$36,9,FALSE))</f>
        <v/>
      </c>
      <c r="AF150" s="1127" t="str">
        <f>IF(AF149="","",VLOOKUP(AF149,'標準様式１シフト記号表（勤務時間帯）'!$C$7:$K$36,9,FALSE))</f>
        <v/>
      </c>
      <c r="AG150" s="1103" t="str">
        <f>IF(AG149="","",VLOOKUP(AG149,'標準様式１シフト記号表（勤務時間帯）'!$C$7:$K$36,9,FALSE))</f>
        <v/>
      </c>
      <c r="AH150" s="1116" t="str">
        <f>IF(AH149="","",VLOOKUP(AH149,'標準様式１シフト記号表（勤務時間帯）'!$C$7:$K$36,9,FALSE))</f>
        <v/>
      </c>
      <c r="AI150" s="1116" t="str">
        <f>IF(AI149="","",VLOOKUP(AI149,'標準様式１シフト記号表（勤務時間帯）'!$C$7:$K$36,9,FALSE))</f>
        <v/>
      </c>
      <c r="AJ150" s="1116" t="str">
        <f>IF(AJ149="","",VLOOKUP(AJ149,'標準様式１シフト記号表（勤務時間帯）'!$C$7:$K$36,9,FALSE))</f>
        <v/>
      </c>
      <c r="AK150" s="1116" t="str">
        <f>IF(AK149="","",VLOOKUP(AK149,'標準様式１シフト記号表（勤務時間帯）'!$C$7:$K$36,9,FALSE))</f>
        <v/>
      </c>
      <c r="AL150" s="1116" t="str">
        <f>IF(AL149="","",VLOOKUP(AL149,'標準様式１シフト記号表（勤務時間帯）'!$C$7:$K$36,9,FALSE))</f>
        <v/>
      </c>
      <c r="AM150" s="1127" t="str">
        <f>IF(AM149="","",VLOOKUP(AM149,'標準様式１シフト記号表（勤務時間帯）'!$C$7:$K$36,9,FALSE))</f>
        <v/>
      </c>
      <c r="AN150" s="1103" t="str">
        <f>IF(AN149="","",VLOOKUP(AN149,'標準様式１シフト記号表（勤務時間帯）'!$C$7:$K$36,9,FALSE))</f>
        <v/>
      </c>
      <c r="AO150" s="1116" t="str">
        <f>IF(AO149="","",VLOOKUP(AO149,'標準様式１シフト記号表（勤務時間帯）'!$C$7:$K$36,9,FALSE))</f>
        <v/>
      </c>
      <c r="AP150" s="1116" t="str">
        <f>IF(AP149="","",VLOOKUP(AP149,'標準様式１シフト記号表（勤務時間帯）'!$C$7:$K$36,9,FALSE))</f>
        <v/>
      </c>
      <c r="AQ150" s="1116" t="str">
        <f>IF(AQ149="","",VLOOKUP(AQ149,'標準様式１シフト記号表（勤務時間帯）'!$C$7:$K$36,9,FALSE))</f>
        <v/>
      </c>
      <c r="AR150" s="1116" t="str">
        <f>IF(AR149="","",VLOOKUP(AR149,'標準様式１シフト記号表（勤務時間帯）'!$C$7:$K$36,9,FALSE))</f>
        <v/>
      </c>
      <c r="AS150" s="1116" t="str">
        <f>IF(AS149="","",VLOOKUP(AS149,'標準様式１シフト記号表（勤務時間帯）'!$C$7:$K$36,9,FALSE))</f>
        <v/>
      </c>
      <c r="AT150" s="1127" t="str">
        <f>IF(AT149="","",VLOOKUP(AT149,'標準様式１シフト記号表（勤務時間帯）'!$C$7:$K$36,9,FALSE))</f>
        <v/>
      </c>
      <c r="AU150" s="1103" t="str">
        <f>IF(AU149="","",VLOOKUP(AU149,'標準様式１シフト記号表（勤務時間帯）'!$C$7:$K$36,9,FALSE))</f>
        <v/>
      </c>
      <c r="AV150" s="1116" t="str">
        <f>IF(AV149="","",VLOOKUP(AV149,'標準様式１シフト記号表（勤務時間帯）'!$C$7:$K$36,9,FALSE))</f>
        <v/>
      </c>
      <c r="AW150" s="1116" t="str">
        <f>IF(AW149="","",VLOOKUP(AW149,'標準様式１シフト記号表（勤務時間帯）'!$C$7:$K$36,9,FALSE))</f>
        <v/>
      </c>
      <c r="AX150" s="1162">
        <f>IF($BB$4="４週",SUM(S150:AT150),IF($BB$4="暦月",SUM(S150:AW150),""))</f>
        <v>0</v>
      </c>
      <c r="AY150" s="1175"/>
      <c r="AZ150" s="1186">
        <f>IF($BB$4="４週",AX150/4,IF($BB$4="暦月",'標準様式１（100名）'!AX150/('標準様式１（100名）'!$BB$9/7),""))</f>
        <v>0</v>
      </c>
      <c r="BA150" s="1195"/>
      <c r="BB150" s="1210"/>
      <c r="BC150" s="1049"/>
      <c r="BD150" s="1049"/>
      <c r="BE150" s="1049"/>
      <c r="BF150" s="1061"/>
    </row>
    <row r="151" spans="2:58" ht="20.25" customHeight="1">
      <c r="B151" s="939"/>
      <c r="C151" s="960"/>
      <c r="D151" s="980"/>
      <c r="E151" s="990"/>
      <c r="F151" s="1244">
        <f>C149</f>
        <v>0</v>
      </c>
      <c r="G151" s="1007"/>
      <c r="H151" s="1018"/>
      <c r="I151" s="1026"/>
      <c r="J151" s="1026"/>
      <c r="K151" s="1031"/>
      <c r="L151" s="1042"/>
      <c r="M151" s="1051"/>
      <c r="N151" s="1051"/>
      <c r="O151" s="1063"/>
      <c r="P151" s="1070" t="s">
        <v>316</v>
      </c>
      <c r="Q151" s="1079"/>
      <c r="R151" s="1087"/>
      <c r="S151" s="1104" t="str">
        <f>IF(S149="","",VLOOKUP(S149,'標準様式１シフト記号表（勤務時間帯）'!$C$7:$U$36,19,FALSE))</f>
        <v/>
      </c>
      <c r="T151" s="1117" t="str">
        <f>IF(T149="","",VLOOKUP(T149,'標準様式１シフト記号表（勤務時間帯）'!$C$7:$U$36,19,FALSE))</f>
        <v/>
      </c>
      <c r="U151" s="1117" t="str">
        <f>IF(U149="","",VLOOKUP(U149,'標準様式１シフト記号表（勤務時間帯）'!$C$7:$U$36,19,FALSE))</f>
        <v/>
      </c>
      <c r="V151" s="1117" t="str">
        <f>IF(V149="","",VLOOKUP(V149,'標準様式１シフト記号表（勤務時間帯）'!$C$7:$U$36,19,FALSE))</f>
        <v/>
      </c>
      <c r="W151" s="1117" t="str">
        <f>IF(W149="","",VLOOKUP(W149,'標準様式１シフト記号表（勤務時間帯）'!$C$7:$U$36,19,FALSE))</f>
        <v/>
      </c>
      <c r="X151" s="1117" t="str">
        <f>IF(X149="","",VLOOKUP(X149,'標準様式１シフト記号表（勤務時間帯）'!$C$7:$U$36,19,FALSE))</f>
        <v/>
      </c>
      <c r="Y151" s="1128" t="str">
        <f>IF(Y149="","",VLOOKUP(Y149,'標準様式１シフト記号表（勤務時間帯）'!$C$7:$U$36,19,FALSE))</f>
        <v/>
      </c>
      <c r="Z151" s="1104" t="str">
        <f>IF(Z149="","",VLOOKUP(Z149,'標準様式１シフト記号表（勤務時間帯）'!$C$7:$U$36,19,FALSE))</f>
        <v/>
      </c>
      <c r="AA151" s="1117" t="str">
        <f>IF(AA149="","",VLOOKUP(AA149,'標準様式１シフト記号表（勤務時間帯）'!$C$7:$U$36,19,FALSE))</f>
        <v/>
      </c>
      <c r="AB151" s="1117" t="str">
        <f>IF(AB149="","",VLOOKUP(AB149,'標準様式１シフト記号表（勤務時間帯）'!$C$7:$U$36,19,FALSE))</f>
        <v/>
      </c>
      <c r="AC151" s="1117" t="str">
        <f>IF(AC149="","",VLOOKUP(AC149,'標準様式１シフト記号表（勤務時間帯）'!$C$7:$U$36,19,FALSE))</f>
        <v/>
      </c>
      <c r="AD151" s="1117" t="str">
        <f>IF(AD149="","",VLOOKUP(AD149,'標準様式１シフト記号表（勤務時間帯）'!$C$7:$U$36,19,FALSE))</f>
        <v/>
      </c>
      <c r="AE151" s="1117" t="str">
        <f>IF(AE149="","",VLOOKUP(AE149,'標準様式１シフト記号表（勤務時間帯）'!$C$7:$U$36,19,FALSE))</f>
        <v/>
      </c>
      <c r="AF151" s="1128" t="str">
        <f>IF(AF149="","",VLOOKUP(AF149,'標準様式１シフト記号表（勤務時間帯）'!$C$7:$U$36,19,FALSE))</f>
        <v/>
      </c>
      <c r="AG151" s="1104" t="str">
        <f>IF(AG149="","",VLOOKUP(AG149,'標準様式１シフト記号表（勤務時間帯）'!$C$7:$U$36,19,FALSE))</f>
        <v/>
      </c>
      <c r="AH151" s="1117" t="str">
        <f>IF(AH149="","",VLOOKUP(AH149,'標準様式１シフト記号表（勤務時間帯）'!$C$7:$U$36,19,FALSE))</f>
        <v/>
      </c>
      <c r="AI151" s="1117" t="str">
        <f>IF(AI149="","",VLOOKUP(AI149,'標準様式１シフト記号表（勤務時間帯）'!$C$7:$U$36,19,FALSE))</f>
        <v/>
      </c>
      <c r="AJ151" s="1117" t="str">
        <f>IF(AJ149="","",VLOOKUP(AJ149,'標準様式１シフト記号表（勤務時間帯）'!$C$7:$U$36,19,FALSE))</f>
        <v/>
      </c>
      <c r="AK151" s="1117" t="str">
        <f>IF(AK149="","",VLOOKUP(AK149,'標準様式１シフト記号表（勤務時間帯）'!$C$7:$U$36,19,FALSE))</f>
        <v/>
      </c>
      <c r="AL151" s="1117" t="str">
        <f>IF(AL149="","",VLOOKUP(AL149,'標準様式１シフト記号表（勤務時間帯）'!$C$7:$U$36,19,FALSE))</f>
        <v/>
      </c>
      <c r="AM151" s="1128" t="str">
        <f>IF(AM149="","",VLOOKUP(AM149,'標準様式１シフト記号表（勤務時間帯）'!$C$7:$U$36,19,FALSE))</f>
        <v/>
      </c>
      <c r="AN151" s="1104" t="str">
        <f>IF(AN149="","",VLOOKUP(AN149,'標準様式１シフト記号表（勤務時間帯）'!$C$7:$U$36,19,FALSE))</f>
        <v/>
      </c>
      <c r="AO151" s="1117" t="str">
        <f>IF(AO149="","",VLOOKUP(AO149,'標準様式１シフト記号表（勤務時間帯）'!$C$7:$U$36,19,FALSE))</f>
        <v/>
      </c>
      <c r="AP151" s="1117" t="str">
        <f>IF(AP149="","",VLOOKUP(AP149,'標準様式１シフト記号表（勤務時間帯）'!$C$7:$U$36,19,FALSE))</f>
        <v/>
      </c>
      <c r="AQ151" s="1117" t="str">
        <f>IF(AQ149="","",VLOOKUP(AQ149,'標準様式１シフト記号表（勤務時間帯）'!$C$7:$U$36,19,FALSE))</f>
        <v/>
      </c>
      <c r="AR151" s="1117" t="str">
        <f>IF(AR149="","",VLOOKUP(AR149,'標準様式１シフト記号表（勤務時間帯）'!$C$7:$U$36,19,FALSE))</f>
        <v/>
      </c>
      <c r="AS151" s="1117" t="str">
        <f>IF(AS149="","",VLOOKUP(AS149,'標準様式１シフト記号表（勤務時間帯）'!$C$7:$U$36,19,FALSE))</f>
        <v/>
      </c>
      <c r="AT151" s="1128" t="str">
        <f>IF(AT149="","",VLOOKUP(AT149,'標準様式１シフト記号表（勤務時間帯）'!$C$7:$U$36,19,FALSE))</f>
        <v/>
      </c>
      <c r="AU151" s="1104" t="str">
        <f>IF(AU149="","",VLOOKUP(AU149,'標準様式１シフト記号表（勤務時間帯）'!$C$7:$U$36,19,FALSE))</f>
        <v/>
      </c>
      <c r="AV151" s="1117" t="str">
        <f>IF(AV149="","",VLOOKUP(AV149,'標準様式１シフト記号表（勤務時間帯）'!$C$7:$U$36,19,FALSE))</f>
        <v/>
      </c>
      <c r="AW151" s="1117" t="str">
        <f>IF(AW149="","",VLOOKUP(AW149,'標準様式１シフト記号表（勤務時間帯）'!$C$7:$U$36,19,FALSE))</f>
        <v/>
      </c>
      <c r="AX151" s="1163">
        <f>IF($BB$4="４週",SUM(S151:AT151),IF($BB$4="暦月",SUM(S151:AW151),""))</f>
        <v>0</v>
      </c>
      <c r="AY151" s="1176"/>
      <c r="AZ151" s="1187">
        <f>IF($BB$4="４週",AX151/4,IF($BB$4="暦月",'標準様式１（100名）'!AX151/('標準様式１（100名）'!$BB$9/7),""))</f>
        <v>0</v>
      </c>
      <c r="BA151" s="1196"/>
      <c r="BB151" s="1211"/>
      <c r="BC151" s="1051"/>
      <c r="BD151" s="1051"/>
      <c r="BE151" s="1051"/>
      <c r="BF151" s="1063"/>
    </row>
    <row r="152" spans="2:58" ht="20.25" customHeight="1">
      <c r="B152" s="939">
        <f>B149+1</f>
        <v>44</v>
      </c>
      <c r="C152" s="958"/>
      <c r="D152" s="978"/>
      <c r="E152" s="988"/>
      <c r="F152" s="995"/>
      <c r="G152" s="995"/>
      <c r="H152" s="1019"/>
      <c r="I152" s="1026"/>
      <c r="J152" s="1026"/>
      <c r="K152" s="1031"/>
      <c r="L152" s="1041"/>
      <c r="M152" s="1050"/>
      <c r="N152" s="1050"/>
      <c r="O152" s="1062"/>
      <c r="P152" s="1071" t="s">
        <v>589</v>
      </c>
      <c r="Q152" s="1080"/>
      <c r="R152" s="1088"/>
      <c r="S152" s="1252"/>
      <c r="T152" s="1254"/>
      <c r="U152" s="1254"/>
      <c r="V152" s="1254"/>
      <c r="W152" s="1254"/>
      <c r="X152" s="1254"/>
      <c r="Y152" s="1255"/>
      <c r="Z152" s="1252"/>
      <c r="AA152" s="1254"/>
      <c r="AB152" s="1254"/>
      <c r="AC152" s="1254"/>
      <c r="AD152" s="1254"/>
      <c r="AE152" s="1254"/>
      <c r="AF152" s="1255"/>
      <c r="AG152" s="1252"/>
      <c r="AH152" s="1254"/>
      <c r="AI152" s="1254"/>
      <c r="AJ152" s="1254"/>
      <c r="AK152" s="1254"/>
      <c r="AL152" s="1254"/>
      <c r="AM152" s="1255"/>
      <c r="AN152" s="1252"/>
      <c r="AO152" s="1254"/>
      <c r="AP152" s="1254"/>
      <c r="AQ152" s="1254"/>
      <c r="AR152" s="1254"/>
      <c r="AS152" s="1254"/>
      <c r="AT152" s="1255"/>
      <c r="AU152" s="1252"/>
      <c r="AV152" s="1254"/>
      <c r="AW152" s="1254"/>
      <c r="AX152" s="1257"/>
      <c r="AY152" s="1261"/>
      <c r="AZ152" s="1264"/>
      <c r="BA152" s="1267"/>
      <c r="BB152" s="1209"/>
      <c r="BC152" s="1050"/>
      <c r="BD152" s="1050"/>
      <c r="BE152" s="1050"/>
      <c r="BF152" s="1062"/>
    </row>
    <row r="153" spans="2:58" ht="20.25" customHeight="1">
      <c r="B153" s="939"/>
      <c r="C153" s="959"/>
      <c r="D153" s="979"/>
      <c r="E153" s="989"/>
      <c r="F153" s="993"/>
      <c r="G153" s="1006"/>
      <c r="H153" s="1018"/>
      <c r="I153" s="1026"/>
      <c r="J153" s="1026"/>
      <c r="K153" s="1031"/>
      <c r="L153" s="1040"/>
      <c r="M153" s="1049"/>
      <c r="N153" s="1049"/>
      <c r="O153" s="1061"/>
      <c r="P153" s="1069" t="s">
        <v>590</v>
      </c>
      <c r="Q153" s="1078"/>
      <c r="R153" s="1086"/>
      <c r="S153" s="1103" t="str">
        <f>IF(S152="","",VLOOKUP(S152,'標準様式１シフト記号表（勤務時間帯）'!$C$7:$K$36,9,FALSE))</f>
        <v/>
      </c>
      <c r="T153" s="1116" t="str">
        <f>IF(T152="","",VLOOKUP(T152,'標準様式１シフト記号表（勤務時間帯）'!$C$7:$K$36,9,FALSE))</f>
        <v/>
      </c>
      <c r="U153" s="1116" t="str">
        <f>IF(U152="","",VLOOKUP(U152,'標準様式１シフト記号表（勤務時間帯）'!$C$7:$K$36,9,FALSE))</f>
        <v/>
      </c>
      <c r="V153" s="1116" t="str">
        <f>IF(V152="","",VLOOKUP(V152,'標準様式１シフト記号表（勤務時間帯）'!$C$7:$K$36,9,FALSE))</f>
        <v/>
      </c>
      <c r="W153" s="1116" t="str">
        <f>IF(W152="","",VLOOKUP(W152,'標準様式１シフト記号表（勤務時間帯）'!$C$7:$K$36,9,FALSE))</f>
        <v/>
      </c>
      <c r="X153" s="1116" t="str">
        <f>IF(X152="","",VLOOKUP(X152,'標準様式１シフト記号表（勤務時間帯）'!$C$7:$K$36,9,FALSE))</f>
        <v/>
      </c>
      <c r="Y153" s="1127" t="str">
        <f>IF(Y152="","",VLOOKUP(Y152,'標準様式１シフト記号表（勤務時間帯）'!$C$7:$K$36,9,FALSE))</f>
        <v/>
      </c>
      <c r="Z153" s="1103" t="str">
        <f>IF(Z152="","",VLOOKUP(Z152,'標準様式１シフト記号表（勤務時間帯）'!$C$7:$K$36,9,FALSE))</f>
        <v/>
      </c>
      <c r="AA153" s="1116" t="str">
        <f>IF(AA152="","",VLOOKUP(AA152,'標準様式１シフト記号表（勤務時間帯）'!$C$7:$K$36,9,FALSE))</f>
        <v/>
      </c>
      <c r="AB153" s="1116" t="str">
        <f>IF(AB152="","",VLOOKUP(AB152,'標準様式１シフト記号表（勤務時間帯）'!$C$7:$K$36,9,FALSE))</f>
        <v/>
      </c>
      <c r="AC153" s="1116" t="str">
        <f>IF(AC152="","",VLOOKUP(AC152,'標準様式１シフト記号表（勤務時間帯）'!$C$7:$K$36,9,FALSE))</f>
        <v/>
      </c>
      <c r="AD153" s="1116" t="str">
        <f>IF(AD152="","",VLOOKUP(AD152,'標準様式１シフト記号表（勤務時間帯）'!$C$7:$K$36,9,FALSE))</f>
        <v/>
      </c>
      <c r="AE153" s="1116" t="str">
        <f>IF(AE152="","",VLOOKUP(AE152,'標準様式１シフト記号表（勤務時間帯）'!$C$7:$K$36,9,FALSE))</f>
        <v/>
      </c>
      <c r="AF153" s="1127" t="str">
        <f>IF(AF152="","",VLOOKUP(AF152,'標準様式１シフト記号表（勤務時間帯）'!$C$7:$K$36,9,FALSE))</f>
        <v/>
      </c>
      <c r="AG153" s="1103" t="str">
        <f>IF(AG152="","",VLOOKUP(AG152,'標準様式１シフト記号表（勤務時間帯）'!$C$7:$K$36,9,FALSE))</f>
        <v/>
      </c>
      <c r="AH153" s="1116" t="str">
        <f>IF(AH152="","",VLOOKUP(AH152,'標準様式１シフト記号表（勤務時間帯）'!$C$7:$K$36,9,FALSE))</f>
        <v/>
      </c>
      <c r="AI153" s="1116" t="str">
        <f>IF(AI152="","",VLOOKUP(AI152,'標準様式１シフト記号表（勤務時間帯）'!$C$7:$K$36,9,FALSE))</f>
        <v/>
      </c>
      <c r="AJ153" s="1116" t="str">
        <f>IF(AJ152="","",VLOOKUP(AJ152,'標準様式１シフト記号表（勤務時間帯）'!$C$7:$K$36,9,FALSE))</f>
        <v/>
      </c>
      <c r="AK153" s="1116" t="str">
        <f>IF(AK152="","",VLOOKUP(AK152,'標準様式１シフト記号表（勤務時間帯）'!$C$7:$K$36,9,FALSE))</f>
        <v/>
      </c>
      <c r="AL153" s="1116" t="str">
        <f>IF(AL152="","",VLOOKUP(AL152,'標準様式１シフト記号表（勤務時間帯）'!$C$7:$K$36,9,FALSE))</f>
        <v/>
      </c>
      <c r="AM153" s="1127" t="str">
        <f>IF(AM152="","",VLOOKUP(AM152,'標準様式１シフト記号表（勤務時間帯）'!$C$7:$K$36,9,FALSE))</f>
        <v/>
      </c>
      <c r="AN153" s="1103" t="str">
        <f>IF(AN152="","",VLOOKUP(AN152,'標準様式１シフト記号表（勤務時間帯）'!$C$7:$K$36,9,FALSE))</f>
        <v/>
      </c>
      <c r="AO153" s="1116" t="str">
        <f>IF(AO152="","",VLOOKUP(AO152,'標準様式１シフト記号表（勤務時間帯）'!$C$7:$K$36,9,FALSE))</f>
        <v/>
      </c>
      <c r="AP153" s="1116" t="str">
        <f>IF(AP152="","",VLOOKUP(AP152,'標準様式１シフト記号表（勤務時間帯）'!$C$7:$K$36,9,FALSE))</f>
        <v/>
      </c>
      <c r="AQ153" s="1116" t="str">
        <f>IF(AQ152="","",VLOOKUP(AQ152,'標準様式１シフト記号表（勤務時間帯）'!$C$7:$K$36,9,FALSE))</f>
        <v/>
      </c>
      <c r="AR153" s="1116" t="str">
        <f>IF(AR152="","",VLOOKUP(AR152,'標準様式１シフト記号表（勤務時間帯）'!$C$7:$K$36,9,FALSE))</f>
        <v/>
      </c>
      <c r="AS153" s="1116" t="str">
        <f>IF(AS152="","",VLOOKUP(AS152,'標準様式１シフト記号表（勤務時間帯）'!$C$7:$K$36,9,FALSE))</f>
        <v/>
      </c>
      <c r="AT153" s="1127" t="str">
        <f>IF(AT152="","",VLOOKUP(AT152,'標準様式１シフト記号表（勤務時間帯）'!$C$7:$K$36,9,FALSE))</f>
        <v/>
      </c>
      <c r="AU153" s="1103" t="str">
        <f>IF(AU152="","",VLOOKUP(AU152,'標準様式１シフト記号表（勤務時間帯）'!$C$7:$K$36,9,FALSE))</f>
        <v/>
      </c>
      <c r="AV153" s="1116" t="str">
        <f>IF(AV152="","",VLOOKUP(AV152,'標準様式１シフト記号表（勤務時間帯）'!$C$7:$K$36,9,FALSE))</f>
        <v/>
      </c>
      <c r="AW153" s="1116" t="str">
        <f>IF(AW152="","",VLOOKUP(AW152,'標準様式１シフト記号表（勤務時間帯）'!$C$7:$K$36,9,FALSE))</f>
        <v/>
      </c>
      <c r="AX153" s="1162">
        <f>IF($BB$4="４週",SUM(S153:AT153),IF($BB$4="暦月",SUM(S153:AW153),""))</f>
        <v>0</v>
      </c>
      <c r="AY153" s="1175"/>
      <c r="AZ153" s="1186">
        <f>IF($BB$4="４週",AX153/4,IF($BB$4="暦月",'標準様式１（100名）'!AX153/('標準様式１（100名）'!$BB$9/7),""))</f>
        <v>0</v>
      </c>
      <c r="BA153" s="1195"/>
      <c r="BB153" s="1210"/>
      <c r="BC153" s="1049"/>
      <c r="BD153" s="1049"/>
      <c r="BE153" s="1049"/>
      <c r="BF153" s="1061"/>
    </row>
    <row r="154" spans="2:58" ht="20.25" customHeight="1">
      <c r="B154" s="939"/>
      <c r="C154" s="960"/>
      <c r="D154" s="980"/>
      <c r="E154" s="990"/>
      <c r="F154" s="1244">
        <f>C152</f>
        <v>0</v>
      </c>
      <c r="G154" s="1007"/>
      <c r="H154" s="1018"/>
      <c r="I154" s="1026"/>
      <c r="J154" s="1026"/>
      <c r="K154" s="1031"/>
      <c r="L154" s="1042"/>
      <c r="M154" s="1051"/>
      <c r="N154" s="1051"/>
      <c r="O154" s="1063"/>
      <c r="P154" s="1070" t="s">
        <v>316</v>
      </c>
      <c r="Q154" s="1079"/>
      <c r="R154" s="1087"/>
      <c r="S154" s="1104" t="str">
        <f>IF(S152="","",VLOOKUP(S152,'標準様式１シフト記号表（勤務時間帯）'!$C$7:$U$36,19,FALSE))</f>
        <v/>
      </c>
      <c r="T154" s="1117" t="str">
        <f>IF(T152="","",VLOOKUP(T152,'標準様式１シフト記号表（勤務時間帯）'!$C$7:$U$36,19,FALSE))</f>
        <v/>
      </c>
      <c r="U154" s="1117" t="str">
        <f>IF(U152="","",VLOOKUP(U152,'標準様式１シフト記号表（勤務時間帯）'!$C$7:$U$36,19,FALSE))</f>
        <v/>
      </c>
      <c r="V154" s="1117" t="str">
        <f>IF(V152="","",VLOOKUP(V152,'標準様式１シフト記号表（勤務時間帯）'!$C$7:$U$36,19,FALSE))</f>
        <v/>
      </c>
      <c r="W154" s="1117" t="str">
        <f>IF(W152="","",VLOOKUP(W152,'標準様式１シフト記号表（勤務時間帯）'!$C$7:$U$36,19,FALSE))</f>
        <v/>
      </c>
      <c r="X154" s="1117" t="str">
        <f>IF(X152="","",VLOOKUP(X152,'標準様式１シフト記号表（勤務時間帯）'!$C$7:$U$36,19,FALSE))</f>
        <v/>
      </c>
      <c r="Y154" s="1128" t="str">
        <f>IF(Y152="","",VLOOKUP(Y152,'標準様式１シフト記号表（勤務時間帯）'!$C$7:$U$36,19,FALSE))</f>
        <v/>
      </c>
      <c r="Z154" s="1104" t="str">
        <f>IF(Z152="","",VLOOKUP(Z152,'標準様式１シフト記号表（勤務時間帯）'!$C$7:$U$36,19,FALSE))</f>
        <v/>
      </c>
      <c r="AA154" s="1117" t="str">
        <f>IF(AA152="","",VLOOKUP(AA152,'標準様式１シフト記号表（勤務時間帯）'!$C$7:$U$36,19,FALSE))</f>
        <v/>
      </c>
      <c r="AB154" s="1117" t="str">
        <f>IF(AB152="","",VLOOKUP(AB152,'標準様式１シフト記号表（勤務時間帯）'!$C$7:$U$36,19,FALSE))</f>
        <v/>
      </c>
      <c r="AC154" s="1117" t="str">
        <f>IF(AC152="","",VLOOKUP(AC152,'標準様式１シフト記号表（勤務時間帯）'!$C$7:$U$36,19,FALSE))</f>
        <v/>
      </c>
      <c r="AD154" s="1117" t="str">
        <f>IF(AD152="","",VLOOKUP(AD152,'標準様式１シフト記号表（勤務時間帯）'!$C$7:$U$36,19,FALSE))</f>
        <v/>
      </c>
      <c r="AE154" s="1117" t="str">
        <f>IF(AE152="","",VLOOKUP(AE152,'標準様式１シフト記号表（勤務時間帯）'!$C$7:$U$36,19,FALSE))</f>
        <v/>
      </c>
      <c r="AF154" s="1128" t="str">
        <f>IF(AF152="","",VLOOKUP(AF152,'標準様式１シフト記号表（勤務時間帯）'!$C$7:$U$36,19,FALSE))</f>
        <v/>
      </c>
      <c r="AG154" s="1104" t="str">
        <f>IF(AG152="","",VLOOKUP(AG152,'標準様式１シフト記号表（勤務時間帯）'!$C$7:$U$36,19,FALSE))</f>
        <v/>
      </c>
      <c r="AH154" s="1117" t="str">
        <f>IF(AH152="","",VLOOKUP(AH152,'標準様式１シフト記号表（勤務時間帯）'!$C$7:$U$36,19,FALSE))</f>
        <v/>
      </c>
      <c r="AI154" s="1117" t="str">
        <f>IF(AI152="","",VLOOKUP(AI152,'標準様式１シフト記号表（勤務時間帯）'!$C$7:$U$36,19,FALSE))</f>
        <v/>
      </c>
      <c r="AJ154" s="1117" t="str">
        <f>IF(AJ152="","",VLOOKUP(AJ152,'標準様式１シフト記号表（勤務時間帯）'!$C$7:$U$36,19,FALSE))</f>
        <v/>
      </c>
      <c r="AK154" s="1117" t="str">
        <f>IF(AK152="","",VLOOKUP(AK152,'標準様式１シフト記号表（勤務時間帯）'!$C$7:$U$36,19,FALSE))</f>
        <v/>
      </c>
      <c r="AL154" s="1117" t="str">
        <f>IF(AL152="","",VLOOKUP(AL152,'標準様式１シフト記号表（勤務時間帯）'!$C$7:$U$36,19,FALSE))</f>
        <v/>
      </c>
      <c r="AM154" s="1128" t="str">
        <f>IF(AM152="","",VLOOKUP(AM152,'標準様式１シフト記号表（勤務時間帯）'!$C$7:$U$36,19,FALSE))</f>
        <v/>
      </c>
      <c r="AN154" s="1104" t="str">
        <f>IF(AN152="","",VLOOKUP(AN152,'標準様式１シフト記号表（勤務時間帯）'!$C$7:$U$36,19,FALSE))</f>
        <v/>
      </c>
      <c r="AO154" s="1117" t="str">
        <f>IF(AO152="","",VLOOKUP(AO152,'標準様式１シフト記号表（勤務時間帯）'!$C$7:$U$36,19,FALSE))</f>
        <v/>
      </c>
      <c r="AP154" s="1117" t="str">
        <f>IF(AP152="","",VLOOKUP(AP152,'標準様式１シフト記号表（勤務時間帯）'!$C$7:$U$36,19,FALSE))</f>
        <v/>
      </c>
      <c r="AQ154" s="1117" t="str">
        <f>IF(AQ152="","",VLOOKUP(AQ152,'標準様式１シフト記号表（勤務時間帯）'!$C$7:$U$36,19,FALSE))</f>
        <v/>
      </c>
      <c r="AR154" s="1117" t="str">
        <f>IF(AR152="","",VLOOKUP(AR152,'標準様式１シフト記号表（勤務時間帯）'!$C$7:$U$36,19,FALSE))</f>
        <v/>
      </c>
      <c r="AS154" s="1117" t="str">
        <f>IF(AS152="","",VLOOKUP(AS152,'標準様式１シフト記号表（勤務時間帯）'!$C$7:$U$36,19,FALSE))</f>
        <v/>
      </c>
      <c r="AT154" s="1128" t="str">
        <f>IF(AT152="","",VLOOKUP(AT152,'標準様式１シフト記号表（勤務時間帯）'!$C$7:$U$36,19,FALSE))</f>
        <v/>
      </c>
      <c r="AU154" s="1104" t="str">
        <f>IF(AU152="","",VLOOKUP(AU152,'標準様式１シフト記号表（勤務時間帯）'!$C$7:$U$36,19,FALSE))</f>
        <v/>
      </c>
      <c r="AV154" s="1117" t="str">
        <f>IF(AV152="","",VLOOKUP(AV152,'標準様式１シフト記号表（勤務時間帯）'!$C$7:$U$36,19,FALSE))</f>
        <v/>
      </c>
      <c r="AW154" s="1117" t="str">
        <f>IF(AW152="","",VLOOKUP(AW152,'標準様式１シフト記号表（勤務時間帯）'!$C$7:$U$36,19,FALSE))</f>
        <v/>
      </c>
      <c r="AX154" s="1163">
        <f>IF($BB$4="４週",SUM(S154:AT154),IF($BB$4="暦月",SUM(S154:AW154),""))</f>
        <v>0</v>
      </c>
      <c r="AY154" s="1176"/>
      <c r="AZ154" s="1187">
        <f>IF($BB$4="４週",AX154/4,IF($BB$4="暦月",'標準様式１（100名）'!AX154/('標準様式１（100名）'!$BB$9/7),""))</f>
        <v>0</v>
      </c>
      <c r="BA154" s="1196"/>
      <c r="BB154" s="1211"/>
      <c r="BC154" s="1051"/>
      <c r="BD154" s="1051"/>
      <c r="BE154" s="1051"/>
      <c r="BF154" s="1063"/>
    </row>
    <row r="155" spans="2:58" ht="20.25" customHeight="1">
      <c r="B155" s="939">
        <f>B152+1</f>
        <v>45</v>
      </c>
      <c r="C155" s="958"/>
      <c r="D155" s="978"/>
      <c r="E155" s="988"/>
      <c r="F155" s="995"/>
      <c r="G155" s="995"/>
      <c r="H155" s="1019"/>
      <c r="I155" s="1026"/>
      <c r="J155" s="1026"/>
      <c r="K155" s="1031"/>
      <c r="L155" s="1041"/>
      <c r="M155" s="1050"/>
      <c r="N155" s="1050"/>
      <c r="O155" s="1062"/>
      <c r="P155" s="1071" t="s">
        <v>589</v>
      </c>
      <c r="Q155" s="1080"/>
      <c r="R155" s="1088"/>
      <c r="S155" s="1252"/>
      <c r="T155" s="1254"/>
      <c r="U155" s="1254"/>
      <c r="V155" s="1254"/>
      <c r="W155" s="1254"/>
      <c r="X155" s="1254"/>
      <c r="Y155" s="1255"/>
      <c r="Z155" s="1252"/>
      <c r="AA155" s="1254"/>
      <c r="AB155" s="1254"/>
      <c r="AC155" s="1254"/>
      <c r="AD155" s="1254"/>
      <c r="AE155" s="1254"/>
      <c r="AF155" s="1255"/>
      <c r="AG155" s="1252"/>
      <c r="AH155" s="1254"/>
      <c r="AI155" s="1254"/>
      <c r="AJ155" s="1254"/>
      <c r="AK155" s="1254"/>
      <c r="AL155" s="1254"/>
      <c r="AM155" s="1255"/>
      <c r="AN155" s="1252"/>
      <c r="AO155" s="1254"/>
      <c r="AP155" s="1254"/>
      <c r="AQ155" s="1254"/>
      <c r="AR155" s="1254"/>
      <c r="AS155" s="1254"/>
      <c r="AT155" s="1255"/>
      <c r="AU155" s="1252"/>
      <c r="AV155" s="1254"/>
      <c r="AW155" s="1254"/>
      <c r="AX155" s="1257"/>
      <c r="AY155" s="1261"/>
      <c r="AZ155" s="1264"/>
      <c r="BA155" s="1267"/>
      <c r="BB155" s="1209"/>
      <c r="BC155" s="1050"/>
      <c r="BD155" s="1050"/>
      <c r="BE155" s="1050"/>
      <c r="BF155" s="1062"/>
    </row>
    <row r="156" spans="2:58" ht="20.25" customHeight="1">
      <c r="B156" s="939"/>
      <c r="C156" s="959"/>
      <c r="D156" s="979"/>
      <c r="E156" s="989"/>
      <c r="F156" s="993"/>
      <c r="G156" s="1006"/>
      <c r="H156" s="1018"/>
      <c r="I156" s="1026"/>
      <c r="J156" s="1026"/>
      <c r="K156" s="1031"/>
      <c r="L156" s="1040"/>
      <c r="M156" s="1049"/>
      <c r="N156" s="1049"/>
      <c r="O156" s="1061"/>
      <c r="P156" s="1069" t="s">
        <v>590</v>
      </c>
      <c r="Q156" s="1078"/>
      <c r="R156" s="1086"/>
      <c r="S156" s="1103" t="str">
        <f>IF(S155="","",VLOOKUP(S155,'標準様式１シフト記号表（勤務時間帯）'!$C$7:$K$36,9,FALSE))</f>
        <v/>
      </c>
      <c r="T156" s="1116" t="str">
        <f>IF(T155="","",VLOOKUP(T155,'標準様式１シフト記号表（勤務時間帯）'!$C$7:$K$36,9,FALSE))</f>
        <v/>
      </c>
      <c r="U156" s="1116" t="str">
        <f>IF(U155="","",VLOOKUP(U155,'標準様式１シフト記号表（勤務時間帯）'!$C$7:$K$36,9,FALSE))</f>
        <v/>
      </c>
      <c r="V156" s="1116" t="str">
        <f>IF(V155="","",VLOOKUP(V155,'標準様式１シフト記号表（勤務時間帯）'!$C$7:$K$36,9,FALSE))</f>
        <v/>
      </c>
      <c r="W156" s="1116" t="str">
        <f>IF(W155="","",VLOOKUP(W155,'標準様式１シフト記号表（勤務時間帯）'!$C$7:$K$36,9,FALSE))</f>
        <v/>
      </c>
      <c r="X156" s="1116" t="str">
        <f>IF(X155="","",VLOOKUP(X155,'標準様式１シフト記号表（勤務時間帯）'!$C$7:$K$36,9,FALSE))</f>
        <v/>
      </c>
      <c r="Y156" s="1127" t="str">
        <f>IF(Y155="","",VLOOKUP(Y155,'標準様式１シフト記号表（勤務時間帯）'!$C$7:$K$36,9,FALSE))</f>
        <v/>
      </c>
      <c r="Z156" s="1103" t="str">
        <f>IF(Z155="","",VLOOKUP(Z155,'標準様式１シフト記号表（勤務時間帯）'!$C$7:$K$36,9,FALSE))</f>
        <v/>
      </c>
      <c r="AA156" s="1116" t="str">
        <f>IF(AA155="","",VLOOKUP(AA155,'標準様式１シフト記号表（勤務時間帯）'!$C$7:$K$36,9,FALSE))</f>
        <v/>
      </c>
      <c r="AB156" s="1116" t="str">
        <f>IF(AB155="","",VLOOKUP(AB155,'標準様式１シフト記号表（勤務時間帯）'!$C$7:$K$36,9,FALSE))</f>
        <v/>
      </c>
      <c r="AC156" s="1116" t="str">
        <f>IF(AC155="","",VLOOKUP(AC155,'標準様式１シフト記号表（勤務時間帯）'!$C$7:$K$36,9,FALSE))</f>
        <v/>
      </c>
      <c r="AD156" s="1116" t="str">
        <f>IF(AD155="","",VLOOKUP(AD155,'標準様式１シフト記号表（勤務時間帯）'!$C$7:$K$36,9,FALSE))</f>
        <v/>
      </c>
      <c r="AE156" s="1116" t="str">
        <f>IF(AE155="","",VLOOKUP(AE155,'標準様式１シフト記号表（勤務時間帯）'!$C$7:$K$36,9,FALSE))</f>
        <v/>
      </c>
      <c r="AF156" s="1127" t="str">
        <f>IF(AF155="","",VLOOKUP(AF155,'標準様式１シフト記号表（勤務時間帯）'!$C$7:$K$36,9,FALSE))</f>
        <v/>
      </c>
      <c r="AG156" s="1103" t="str">
        <f>IF(AG155="","",VLOOKUP(AG155,'標準様式１シフト記号表（勤務時間帯）'!$C$7:$K$36,9,FALSE))</f>
        <v/>
      </c>
      <c r="AH156" s="1116" t="str">
        <f>IF(AH155="","",VLOOKUP(AH155,'標準様式１シフト記号表（勤務時間帯）'!$C$7:$K$36,9,FALSE))</f>
        <v/>
      </c>
      <c r="AI156" s="1116" t="str">
        <f>IF(AI155="","",VLOOKUP(AI155,'標準様式１シフト記号表（勤務時間帯）'!$C$7:$K$36,9,FALSE))</f>
        <v/>
      </c>
      <c r="AJ156" s="1116" t="str">
        <f>IF(AJ155="","",VLOOKUP(AJ155,'標準様式１シフト記号表（勤務時間帯）'!$C$7:$K$36,9,FALSE))</f>
        <v/>
      </c>
      <c r="AK156" s="1116" t="str">
        <f>IF(AK155="","",VLOOKUP(AK155,'標準様式１シフト記号表（勤務時間帯）'!$C$7:$K$36,9,FALSE))</f>
        <v/>
      </c>
      <c r="AL156" s="1116" t="str">
        <f>IF(AL155="","",VLOOKUP(AL155,'標準様式１シフト記号表（勤務時間帯）'!$C$7:$K$36,9,FALSE))</f>
        <v/>
      </c>
      <c r="AM156" s="1127" t="str">
        <f>IF(AM155="","",VLOOKUP(AM155,'標準様式１シフト記号表（勤務時間帯）'!$C$7:$K$36,9,FALSE))</f>
        <v/>
      </c>
      <c r="AN156" s="1103" t="str">
        <f>IF(AN155="","",VLOOKUP(AN155,'標準様式１シフト記号表（勤務時間帯）'!$C$7:$K$36,9,FALSE))</f>
        <v/>
      </c>
      <c r="AO156" s="1116" t="str">
        <f>IF(AO155="","",VLOOKUP(AO155,'標準様式１シフト記号表（勤務時間帯）'!$C$7:$K$36,9,FALSE))</f>
        <v/>
      </c>
      <c r="AP156" s="1116" t="str">
        <f>IF(AP155="","",VLOOKUP(AP155,'標準様式１シフト記号表（勤務時間帯）'!$C$7:$K$36,9,FALSE))</f>
        <v/>
      </c>
      <c r="AQ156" s="1116" t="str">
        <f>IF(AQ155="","",VLOOKUP(AQ155,'標準様式１シフト記号表（勤務時間帯）'!$C$7:$K$36,9,FALSE))</f>
        <v/>
      </c>
      <c r="AR156" s="1116" t="str">
        <f>IF(AR155="","",VLOOKUP(AR155,'標準様式１シフト記号表（勤務時間帯）'!$C$7:$K$36,9,FALSE))</f>
        <v/>
      </c>
      <c r="AS156" s="1116" t="str">
        <f>IF(AS155="","",VLOOKUP(AS155,'標準様式１シフト記号表（勤務時間帯）'!$C$7:$K$36,9,FALSE))</f>
        <v/>
      </c>
      <c r="AT156" s="1127" t="str">
        <f>IF(AT155="","",VLOOKUP(AT155,'標準様式１シフト記号表（勤務時間帯）'!$C$7:$K$36,9,FALSE))</f>
        <v/>
      </c>
      <c r="AU156" s="1103" t="str">
        <f>IF(AU155="","",VLOOKUP(AU155,'標準様式１シフト記号表（勤務時間帯）'!$C$7:$K$36,9,FALSE))</f>
        <v/>
      </c>
      <c r="AV156" s="1116" t="str">
        <f>IF(AV155="","",VLOOKUP(AV155,'標準様式１シフト記号表（勤務時間帯）'!$C$7:$K$36,9,FALSE))</f>
        <v/>
      </c>
      <c r="AW156" s="1116" t="str">
        <f>IF(AW155="","",VLOOKUP(AW155,'標準様式１シフト記号表（勤務時間帯）'!$C$7:$K$36,9,FALSE))</f>
        <v/>
      </c>
      <c r="AX156" s="1162">
        <f>IF($BB$4="４週",SUM(S156:AT156),IF($BB$4="暦月",SUM(S156:AW156),""))</f>
        <v>0</v>
      </c>
      <c r="AY156" s="1175"/>
      <c r="AZ156" s="1186">
        <f>IF($BB$4="４週",AX156/4,IF($BB$4="暦月",'標準様式１（100名）'!AX156/('標準様式１（100名）'!$BB$9/7),""))</f>
        <v>0</v>
      </c>
      <c r="BA156" s="1195"/>
      <c r="BB156" s="1210"/>
      <c r="BC156" s="1049"/>
      <c r="BD156" s="1049"/>
      <c r="BE156" s="1049"/>
      <c r="BF156" s="1061"/>
    </row>
    <row r="157" spans="2:58" ht="20.25" customHeight="1">
      <c r="B157" s="939"/>
      <c r="C157" s="960"/>
      <c r="D157" s="980"/>
      <c r="E157" s="990"/>
      <c r="F157" s="1244">
        <f>C155</f>
        <v>0</v>
      </c>
      <c r="G157" s="1007"/>
      <c r="H157" s="1018"/>
      <c r="I157" s="1026"/>
      <c r="J157" s="1026"/>
      <c r="K157" s="1031"/>
      <c r="L157" s="1042"/>
      <c r="M157" s="1051"/>
      <c r="N157" s="1051"/>
      <c r="O157" s="1063"/>
      <c r="P157" s="1070" t="s">
        <v>316</v>
      </c>
      <c r="Q157" s="1079"/>
      <c r="R157" s="1087"/>
      <c r="S157" s="1104" t="str">
        <f>IF(S155="","",VLOOKUP(S155,'標準様式１シフト記号表（勤務時間帯）'!$C$7:$U$36,19,FALSE))</f>
        <v/>
      </c>
      <c r="T157" s="1117" t="str">
        <f>IF(T155="","",VLOOKUP(T155,'標準様式１シフト記号表（勤務時間帯）'!$C$7:$U$36,19,FALSE))</f>
        <v/>
      </c>
      <c r="U157" s="1117" t="str">
        <f>IF(U155="","",VLOOKUP(U155,'標準様式１シフト記号表（勤務時間帯）'!$C$7:$U$36,19,FALSE))</f>
        <v/>
      </c>
      <c r="V157" s="1117" t="str">
        <f>IF(V155="","",VLOOKUP(V155,'標準様式１シフト記号表（勤務時間帯）'!$C$7:$U$36,19,FALSE))</f>
        <v/>
      </c>
      <c r="W157" s="1117" t="str">
        <f>IF(W155="","",VLOOKUP(W155,'標準様式１シフト記号表（勤務時間帯）'!$C$7:$U$36,19,FALSE))</f>
        <v/>
      </c>
      <c r="X157" s="1117" t="str">
        <f>IF(X155="","",VLOOKUP(X155,'標準様式１シフト記号表（勤務時間帯）'!$C$7:$U$36,19,FALSE))</f>
        <v/>
      </c>
      <c r="Y157" s="1128" t="str">
        <f>IF(Y155="","",VLOOKUP(Y155,'標準様式１シフト記号表（勤務時間帯）'!$C$7:$U$36,19,FALSE))</f>
        <v/>
      </c>
      <c r="Z157" s="1104" t="str">
        <f>IF(Z155="","",VLOOKUP(Z155,'標準様式１シフト記号表（勤務時間帯）'!$C$7:$U$36,19,FALSE))</f>
        <v/>
      </c>
      <c r="AA157" s="1117" t="str">
        <f>IF(AA155="","",VLOOKUP(AA155,'標準様式１シフト記号表（勤務時間帯）'!$C$7:$U$36,19,FALSE))</f>
        <v/>
      </c>
      <c r="AB157" s="1117" t="str">
        <f>IF(AB155="","",VLOOKUP(AB155,'標準様式１シフト記号表（勤務時間帯）'!$C$7:$U$36,19,FALSE))</f>
        <v/>
      </c>
      <c r="AC157" s="1117" t="str">
        <f>IF(AC155="","",VLOOKUP(AC155,'標準様式１シフト記号表（勤務時間帯）'!$C$7:$U$36,19,FALSE))</f>
        <v/>
      </c>
      <c r="AD157" s="1117" t="str">
        <f>IF(AD155="","",VLOOKUP(AD155,'標準様式１シフト記号表（勤務時間帯）'!$C$7:$U$36,19,FALSE))</f>
        <v/>
      </c>
      <c r="AE157" s="1117" t="str">
        <f>IF(AE155="","",VLOOKUP(AE155,'標準様式１シフト記号表（勤務時間帯）'!$C$7:$U$36,19,FALSE))</f>
        <v/>
      </c>
      <c r="AF157" s="1128" t="str">
        <f>IF(AF155="","",VLOOKUP(AF155,'標準様式１シフト記号表（勤務時間帯）'!$C$7:$U$36,19,FALSE))</f>
        <v/>
      </c>
      <c r="AG157" s="1104" t="str">
        <f>IF(AG155="","",VLOOKUP(AG155,'標準様式１シフト記号表（勤務時間帯）'!$C$7:$U$36,19,FALSE))</f>
        <v/>
      </c>
      <c r="AH157" s="1117" t="str">
        <f>IF(AH155="","",VLOOKUP(AH155,'標準様式１シフト記号表（勤務時間帯）'!$C$7:$U$36,19,FALSE))</f>
        <v/>
      </c>
      <c r="AI157" s="1117" t="str">
        <f>IF(AI155="","",VLOOKUP(AI155,'標準様式１シフト記号表（勤務時間帯）'!$C$7:$U$36,19,FALSE))</f>
        <v/>
      </c>
      <c r="AJ157" s="1117" t="str">
        <f>IF(AJ155="","",VLOOKUP(AJ155,'標準様式１シフト記号表（勤務時間帯）'!$C$7:$U$36,19,FALSE))</f>
        <v/>
      </c>
      <c r="AK157" s="1117" t="str">
        <f>IF(AK155="","",VLOOKUP(AK155,'標準様式１シフト記号表（勤務時間帯）'!$C$7:$U$36,19,FALSE))</f>
        <v/>
      </c>
      <c r="AL157" s="1117" t="str">
        <f>IF(AL155="","",VLOOKUP(AL155,'標準様式１シフト記号表（勤務時間帯）'!$C$7:$U$36,19,FALSE))</f>
        <v/>
      </c>
      <c r="AM157" s="1128" t="str">
        <f>IF(AM155="","",VLOOKUP(AM155,'標準様式１シフト記号表（勤務時間帯）'!$C$7:$U$36,19,FALSE))</f>
        <v/>
      </c>
      <c r="AN157" s="1104" t="str">
        <f>IF(AN155="","",VLOOKUP(AN155,'標準様式１シフト記号表（勤務時間帯）'!$C$7:$U$36,19,FALSE))</f>
        <v/>
      </c>
      <c r="AO157" s="1117" t="str">
        <f>IF(AO155="","",VLOOKUP(AO155,'標準様式１シフト記号表（勤務時間帯）'!$C$7:$U$36,19,FALSE))</f>
        <v/>
      </c>
      <c r="AP157" s="1117" t="str">
        <f>IF(AP155="","",VLOOKUP(AP155,'標準様式１シフト記号表（勤務時間帯）'!$C$7:$U$36,19,FALSE))</f>
        <v/>
      </c>
      <c r="AQ157" s="1117" t="str">
        <f>IF(AQ155="","",VLOOKUP(AQ155,'標準様式１シフト記号表（勤務時間帯）'!$C$7:$U$36,19,FALSE))</f>
        <v/>
      </c>
      <c r="AR157" s="1117" t="str">
        <f>IF(AR155="","",VLOOKUP(AR155,'標準様式１シフト記号表（勤務時間帯）'!$C$7:$U$36,19,FALSE))</f>
        <v/>
      </c>
      <c r="AS157" s="1117" t="str">
        <f>IF(AS155="","",VLOOKUP(AS155,'標準様式１シフト記号表（勤務時間帯）'!$C$7:$U$36,19,FALSE))</f>
        <v/>
      </c>
      <c r="AT157" s="1128" t="str">
        <f>IF(AT155="","",VLOOKUP(AT155,'標準様式１シフト記号表（勤務時間帯）'!$C$7:$U$36,19,FALSE))</f>
        <v/>
      </c>
      <c r="AU157" s="1104" t="str">
        <f>IF(AU155="","",VLOOKUP(AU155,'標準様式１シフト記号表（勤務時間帯）'!$C$7:$U$36,19,FALSE))</f>
        <v/>
      </c>
      <c r="AV157" s="1117" t="str">
        <f>IF(AV155="","",VLOOKUP(AV155,'標準様式１シフト記号表（勤務時間帯）'!$C$7:$U$36,19,FALSE))</f>
        <v/>
      </c>
      <c r="AW157" s="1117" t="str">
        <f>IF(AW155="","",VLOOKUP(AW155,'標準様式１シフト記号表（勤務時間帯）'!$C$7:$U$36,19,FALSE))</f>
        <v/>
      </c>
      <c r="AX157" s="1163">
        <f>IF($BB$4="４週",SUM(S157:AT157),IF($BB$4="暦月",SUM(S157:AW157),""))</f>
        <v>0</v>
      </c>
      <c r="AY157" s="1176"/>
      <c r="AZ157" s="1187">
        <f>IF($BB$4="４週",AX157/4,IF($BB$4="暦月",'標準様式１（100名）'!AX157/('標準様式１（100名）'!$BB$9/7),""))</f>
        <v>0</v>
      </c>
      <c r="BA157" s="1196"/>
      <c r="BB157" s="1211"/>
      <c r="BC157" s="1051"/>
      <c r="BD157" s="1051"/>
      <c r="BE157" s="1051"/>
      <c r="BF157" s="1063"/>
    </row>
    <row r="158" spans="2:58" ht="20.25" customHeight="1">
      <c r="B158" s="939">
        <f>B155+1</f>
        <v>46</v>
      </c>
      <c r="C158" s="958"/>
      <c r="D158" s="978"/>
      <c r="E158" s="988"/>
      <c r="F158" s="995"/>
      <c r="G158" s="995"/>
      <c r="H158" s="1019"/>
      <c r="I158" s="1026"/>
      <c r="J158" s="1026"/>
      <c r="K158" s="1031"/>
      <c r="L158" s="1041"/>
      <c r="M158" s="1050"/>
      <c r="N158" s="1050"/>
      <c r="O158" s="1062"/>
      <c r="P158" s="1071" t="s">
        <v>589</v>
      </c>
      <c r="Q158" s="1080"/>
      <c r="R158" s="1088"/>
      <c r="S158" s="1252"/>
      <c r="T158" s="1254"/>
      <c r="U158" s="1254"/>
      <c r="V158" s="1254"/>
      <c r="W158" s="1254"/>
      <c r="X158" s="1254"/>
      <c r="Y158" s="1255"/>
      <c r="Z158" s="1252"/>
      <c r="AA158" s="1254"/>
      <c r="AB158" s="1254"/>
      <c r="AC158" s="1254"/>
      <c r="AD158" s="1254"/>
      <c r="AE158" s="1254"/>
      <c r="AF158" s="1255"/>
      <c r="AG158" s="1252"/>
      <c r="AH158" s="1254"/>
      <c r="AI158" s="1254"/>
      <c r="AJ158" s="1254"/>
      <c r="AK158" s="1254"/>
      <c r="AL158" s="1254"/>
      <c r="AM158" s="1255"/>
      <c r="AN158" s="1252"/>
      <c r="AO158" s="1254"/>
      <c r="AP158" s="1254"/>
      <c r="AQ158" s="1254"/>
      <c r="AR158" s="1254"/>
      <c r="AS158" s="1254"/>
      <c r="AT158" s="1255"/>
      <c r="AU158" s="1252"/>
      <c r="AV158" s="1254"/>
      <c r="AW158" s="1254"/>
      <c r="AX158" s="1257"/>
      <c r="AY158" s="1261"/>
      <c r="AZ158" s="1264"/>
      <c r="BA158" s="1267"/>
      <c r="BB158" s="1209"/>
      <c r="BC158" s="1050"/>
      <c r="BD158" s="1050"/>
      <c r="BE158" s="1050"/>
      <c r="BF158" s="1062"/>
    </row>
    <row r="159" spans="2:58" ht="20.25" customHeight="1">
      <c r="B159" s="939"/>
      <c r="C159" s="959"/>
      <c r="D159" s="979"/>
      <c r="E159" s="989"/>
      <c r="F159" s="993"/>
      <c r="G159" s="1006"/>
      <c r="H159" s="1018"/>
      <c r="I159" s="1026"/>
      <c r="J159" s="1026"/>
      <c r="K159" s="1031"/>
      <c r="L159" s="1040"/>
      <c r="M159" s="1049"/>
      <c r="N159" s="1049"/>
      <c r="O159" s="1061"/>
      <c r="P159" s="1069" t="s">
        <v>590</v>
      </c>
      <c r="Q159" s="1078"/>
      <c r="R159" s="1086"/>
      <c r="S159" s="1103" t="str">
        <f>IF(S158="","",VLOOKUP(S158,'標準様式１シフト記号表（勤務時間帯）'!$C$7:$K$36,9,FALSE))</f>
        <v/>
      </c>
      <c r="T159" s="1116" t="str">
        <f>IF(T158="","",VLOOKUP(T158,'標準様式１シフト記号表（勤務時間帯）'!$C$7:$K$36,9,FALSE))</f>
        <v/>
      </c>
      <c r="U159" s="1116" t="str">
        <f>IF(U158="","",VLOOKUP(U158,'標準様式１シフト記号表（勤務時間帯）'!$C$7:$K$36,9,FALSE))</f>
        <v/>
      </c>
      <c r="V159" s="1116" t="str">
        <f>IF(V158="","",VLOOKUP(V158,'標準様式１シフト記号表（勤務時間帯）'!$C$7:$K$36,9,FALSE))</f>
        <v/>
      </c>
      <c r="W159" s="1116" t="str">
        <f>IF(W158="","",VLOOKUP(W158,'標準様式１シフト記号表（勤務時間帯）'!$C$7:$K$36,9,FALSE))</f>
        <v/>
      </c>
      <c r="X159" s="1116" t="str">
        <f>IF(X158="","",VLOOKUP(X158,'標準様式１シフト記号表（勤務時間帯）'!$C$7:$K$36,9,FALSE))</f>
        <v/>
      </c>
      <c r="Y159" s="1127" t="str">
        <f>IF(Y158="","",VLOOKUP(Y158,'標準様式１シフト記号表（勤務時間帯）'!$C$7:$K$36,9,FALSE))</f>
        <v/>
      </c>
      <c r="Z159" s="1103" t="str">
        <f>IF(Z158="","",VLOOKUP(Z158,'標準様式１シフト記号表（勤務時間帯）'!$C$7:$K$36,9,FALSE))</f>
        <v/>
      </c>
      <c r="AA159" s="1116" t="str">
        <f>IF(AA158="","",VLOOKUP(AA158,'標準様式１シフト記号表（勤務時間帯）'!$C$7:$K$36,9,FALSE))</f>
        <v/>
      </c>
      <c r="AB159" s="1116" t="str">
        <f>IF(AB158="","",VLOOKUP(AB158,'標準様式１シフト記号表（勤務時間帯）'!$C$7:$K$36,9,FALSE))</f>
        <v/>
      </c>
      <c r="AC159" s="1116" t="str">
        <f>IF(AC158="","",VLOOKUP(AC158,'標準様式１シフト記号表（勤務時間帯）'!$C$7:$K$36,9,FALSE))</f>
        <v/>
      </c>
      <c r="AD159" s="1116" t="str">
        <f>IF(AD158="","",VLOOKUP(AD158,'標準様式１シフト記号表（勤務時間帯）'!$C$7:$K$36,9,FALSE))</f>
        <v/>
      </c>
      <c r="AE159" s="1116" t="str">
        <f>IF(AE158="","",VLOOKUP(AE158,'標準様式１シフト記号表（勤務時間帯）'!$C$7:$K$36,9,FALSE))</f>
        <v/>
      </c>
      <c r="AF159" s="1127" t="str">
        <f>IF(AF158="","",VLOOKUP(AF158,'標準様式１シフト記号表（勤務時間帯）'!$C$7:$K$36,9,FALSE))</f>
        <v/>
      </c>
      <c r="AG159" s="1103" t="str">
        <f>IF(AG158="","",VLOOKUP(AG158,'標準様式１シフト記号表（勤務時間帯）'!$C$7:$K$36,9,FALSE))</f>
        <v/>
      </c>
      <c r="AH159" s="1116" t="str">
        <f>IF(AH158="","",VLOOKUP(AH158,'標準様式１シフト記号表（勤務時間帯）'!$C$7:$K$36,9,FALSE))</f>
        <v/>
      </c>
      <c r="AI159" s="1116" t="str">
        <f>IF(AI158="","",VLOOKUP(AI158,'標準様式１シフト記号表（勤務時間帯）'!$C$7:$K$36,9,FALSE))</f>
        <v/>
      </c>
      <c r="AJ159" s="1116" t="str">
        <f>IF(AJ158="","",VLOOKUP(AJ158,'標準様式１シフト記号表（勤務時間帯）'!$C$7:$K$36,9,FALSE))</f>
        <v/>
      </c>
      <c r="AK159" s="1116" t="str">
        <f>IF(AK158="","",VLOOKUP(AK158,'標準様式１シフト記号表（勤務時間帯）'!$C$7:$K$36,9,FALSE))</f>
        <v/>
      </c>
      <c r="AL159" s="1116" t="str">
        <f>IF(AL158="","",VLOOKUP(AL158,'標準様式１シフト記号表（勤務時間帯）'!$C$7:$K$36,9,FALSE))</f>
        <v/>
      </c>
      <c r="AM159" s="1127" t="str">
        <f>IF(AM158="","",VLOOKUP(AM158,'標準様式１シフト記号表（勤務時間帯）'!$C$7:$K$36,9,FALSE))</f>
        <v/>
      </c>
      <c r="AN159" s="1103" t="str">
        <f>IF(AN158="","",VLOOKUP(AN158,'標準様式１シフト記号表（勤務時間帯）'!$C$7:$K$36,9,FALSE))</f>
        <v/>
      </c>
      <c r="AO159" s="1116" t="str">
        <f>IF(AO158="","",VLOOKUP(AO158,'標準様式１シフト記号表（勤務時間帯）'!$C$7:$K$36,9,FALSE))</f>
        <v/>
      </c>
      <c r="AP159" s="1116" t="str">
        <f>IF(AP158="","",VLOOKUP(AP158,'標準様式１シフト記号表（勤務時間帯）'!$C$7:$K$36,9,FALSE))</f>
        <v/>
      </c>
      <c r="AQ159" s="1116" t="str">
        <f>IF(AQ158="","",VLOOKUP(AQ158,'標準様式１シフト記号表（勤務時間帯）'!$C$7:$K$36,9,FALSE))</f>
        <v/>
      </c>
      <c r="AR159" s="1116" t="str">
        <f>IF(AR158="","",VLOOKUP(AR158,'標準様式１シフト記号表（勤務時間帯）'!$C$7:$K$36,9,FALSE))</f>
        <v/>
      </c>
      <c r="AS159" s="1116" t="str">
        <f>IF(AS158="","",VLOOKUP(AS158,'標準様式１シフト記号表（勤務時間帯）'!$C$7:$K$36,9,FALSE))</f>
        <v/>
      </c>
      <c r="AT159" s="1127" t="str">
        <f>IF(AT158="","",VLOOKUP(AT158,'標準様式１シフト記号表（勤務時間帯）'!$C$7:$K$36,9,FALSE))</f>
        <v/>
      </c>
      <c r="AU159" s="1103" t="str">
        <f>IF(AU158="","",VLOOKUP(AU158,'標準様式１シフト記号表（勤務時間帯）'!$C$7:$K$36,9,FALSE))</f>
        <v/>
      </c>
      <c r="AV159" s="1116" t="str">
        <f>IF(AV158="","",VLOOKUP(AV158,'標準様式１シフト記号表（勤務時間帯）'!$C$7:$K$36,9,FALSE))</f>
        <v/>
      </c>
      <c r="AW159" s="1116" t="str">
        <f>IF(AW158="","",VLOOKUP(AW158,'標準様式１シフト記号表（勤務時間帯）'!$C$7:$K$36,9,FALSE))</f>
        <v/>
      </c>
      <c r="AX159" s="1162">
        <f>IF($BB$4="４週",SUM(S159:AT159),IF($BB$4="暦月",SUM(S159:AW159),""))</f>
        <v>0</v>
      </c>
      <c r="AY159" s="1175"/>
      <c r="AZ159" s="1186">
        <f>IF($BB$4="４週",AX159/4,IF($BB$4="暦月",'標準様式１（100名）'!AX159/('標準様式１（100名）'!$BB$9/7),""))</f>
        <v>0</v>
      </c>
      <c r="BA159" s="1195"/>
      <c r="BB159" s="1210"/>
      <c r="BC159" s="1049"/>
      <c r="BD159" s="1049"/>
      <c r="BE159" s="1049"/>
      <c r="BF159" s="1061"/>
    </row>
    <row r="160" spans="2:58" ht="20.25" customHeight="1">
      <c r="B160" s="939"/>
      <c r="C160" s="960"/>
      <c r="D160" s="980"/>
      <c r="E160" s="990"/>
      <c r="F160" s="1244">
        <f>C158</f>
        <v>0</v>
      </c>
      <c r="G160" s="1007"/>
      <c r="H160" s="1018"/>
      <c r="I160" s="1026"/>
      <c r="J160" s="1026"/>
      <c r="K160" s="1031"/>
      <c r="L160" s="1042"/>
      <c r="M160" s="1051"/>
      <c r="N160" s="1051"/>
      <c r="O160" s="1063"/>
      <c r="P160" s="1070" t="s">
        <v>316</v>
      </c>
      <c r="Q160" s="1079"/>
      <c r="R160" s="1087"/>
      <c r="S160" s="1104" t="str">
        <f>IF(S158="","",VLOOKUP(S158,'標準様式１シフト記号表（勤務時間帯）'!$C$7:$U$36,19,FALSE))</f>
        <v/>
      </c>
      <c r="T160" s="1117" t="str">
        <f>IF(T158="","",VLOOKUP(T158,'標準様式１シフト記号表（勤務時間帯）'!$C$7:$U$36,19,FALSE))</f>
        <v/>
      </c>
      <c r="U160" s="1117" t="str">
        <f>IF(U158="","",VLOOKUP(U158,'標準様式１シフト記号表（勤務時間帯）'!$C$7:$U$36,19,FALSE))</f>
        <v/>
      </c>
      <c r="V160" s="1117" t="str">
        <f>IF(V158="","",VLOOKUP(V158,'標準様式１シフト記号表（勤務時間帯）'!$C$7:$U$36,19,FALSE))</f>
        <v/>
      </c>
      <c r="W160" s="1117" t="str">
        <f>IF(W158="","",VLOOKUP(W158,'標準様式１シフト記号表（勤務時間帯）'!$C$7:$U$36,19,FALSE))</f>
        <v/>
      </c>
      <c r="X160" s="1117" t="str">
        <f>IF(X158="","",VLOOKUP(X158,'標準様式１シフト記号表（勤務時間帯）'!$C$7:$U$36,19,FALSE))</f>
        <v/>
      </c>
      <c r="Y160" s="1128" t="str">
        <f>IF(Y158="","",VLOOKUP(Y158,'標準様式１シフト記号表（勤務時間帯）'!$C$7:$U$36,19,FALSE))</f>
        <v/>
      </c>
      <c r="Z160" s="1104" t="str">
        <f>IF(Z158="","",VLOOKUP(Z158,'標準様式１シフト記号表（勤務時間帯）'!$C$7:$U$36,19,FALSE))</f>
        <v/>
      </c>
      <c r="AA160" s="1117" t="str">
        <f>IF(AA158="","",VLOOKUP(AA158,'標準様式１シフト記号表（勤務時間帯）'!$C$7:$U$36,19,FALSE))</f>
        <v/>
      </c>
      <c r="AB160" s="1117" t="str">
        <f>IF(AB158="","",VLOOKUP(AB158,'標準様式１シフト記号表（勤務時間帯）'!$C$7:$U$36,19,FALSE))</f>
        <v/>
      </c>
      <c r="AC160" s="1117" t="str">
        <f>IF(AC158="","",VLOOKUP(AC158,'標準様式１シフト記号表（勤務時間帯）'!$C$7:$U$36,19,FALSE))</f>
        <v/>
      </c>
      <c r="AD160" s="1117" t="str">
        <f>IF(AD158="","",VLOOKUP(AD158,'標準様式１シフト記号表（勤務時間帯）'!$C$7:$U$36,19,FALSE))</f>
        <v/>
      </c>
      <c r="AE160" s="1117" t="str">
        <f>IF(AE158="","",VLOOKUP(AE158,'標準様式１シフト記号表（勤務時間帯）'!$C$7:$U$36,19,FALSE))</f>
        <v/>
      </c>
      <c r="AF160" s="1128" t="str">
        <f>IF(AF158="","",VLOOKUP(AF158,'標準様式１シフト記号表（勤務時間帯）'!$C$7:$U$36,19,FALSE))</f>
        <v/>
      </c>
      <c r="AG160" s="1104" t="str">
        <f>IF(AG158="","",VLOOKUP(AG158,'標準様式１シフト記号表（勤務時間帯）'!$C$7:$U$36,19,FALSE))</f>
        <v/>
      </c>
      <c r="AH160" s="1117" t="str">
        <f>IF(AH158="","",VLOOKUP(AH158,'標準様式１シフト記号表（勤務時間帯）'!$C$7:$U$36,19,FALSE))</f>
        <v/>
      </c>
      <c r="AI160" s="1117" t="str">
        <f>IF(AI158="","",VLOOKUP(AI158,'標準様式１シフト記号表（勤務時間帯）'!$C$7:$U$36,19,FALSE))</f>
        <v/>
      </c>
      <c r="AJ160" s="1117" t="str">
        <f>IF(AJ158="","",VLOOKUP(AJ158,'標準様式１シフト記号表（勤務時間帯）'!$C$7:$U$36,19,FALSE))</f>
        <v/>
      </c>
      <c r="AK160" s="1117" t="str">
        <f>IF(AK158="","",VLOOKUP(AK158,'標準様式１シフト記号表（勤務時間帯）'!$C$7:$U$36,19,FALSE))</f>
        <v/>
      </c>
      <c r="AL160" s="1117" t="str">
        <f>IF(AL158="","",VLOOKUP(AL158,'標準様式１シフト記号表（勤務時間帯）'!$C$7:$U$36,19,FALSE))</f>
        <v/>
      </c>
      <c r="AM160" s="1128" t="str">
        <f>IF(AM158="","",VLOOKUP(AM158,'標準様式１シフト記号表（勤務時間帯）'!$C$7:$U$36,19,FALSE))</f>
        <v/>
      </c>
      <c r="AN160" s="1104" t="str">
        <f>IF(AN158="","",VLOOKUP(AN158,'標準様式１シフト記号表（勤務時間帯）'!$C$7:$U$36,19,FALSE))</f>
        <v/>
      </c>
      <c r="AO160" s="1117" t="str">
        <f>IF(AO158="","",VLOOKUP(AO158,'標準様式１シフト記号表（勤務時間帯）'!$C$7:$U$36,19,FALSE))</f>
        <v/>
      </c>
      <c r="AP160" s="1117" t="str">
        <f>IF(AP158="","",VLOOKUP(AP158,'標準様式１シフト記号表（勤務時間帯）'!$C$7:$U$36,19,FALSE))</f>
        <v/>
      </c>
      <c r="AQ160" s="1117" t="str">
        <f>IF(AQ158="","",VLOOKUP(AQ158,'標準様式１シフト記号表（勤務時間帯）'!$C$7:$U$36,19,FALSE))</f>
        <v/>
      </c>
      <c r="AR160" s="1117" t="str">
        <f>IF(AR158="","",VLOOKUP(AR158,'標準様式１シフト記号表（勤務時間帯）'!$C$7:$U$36,19,FALSE))</f>
        <v/>
      </c>
      <c r="AS160" s="1117" t="str">
        <f>IF(AS158="","",VLOOKUP(AS158,'標準様式１シフト記号表（勤務時間帯）'!$C$7:$U$36,19,FALSE))</f>
        <v/>
      </c>
      <c r="AT160" s="1128" t="str">
        <f>IF(AT158="","",VLOOKUP(AT158,'標準様式１シフト記号表（勤務時間帯）'!$C$7:$U$36,19,FALSE))</f>
        <v/>
      </c>
      <c r="AU160" s="1104" t="str">
        <f>IF(AU158="","",VLOOKUP(AU158,'標準様式１シフト記号表（勤務時間帯）'!$C$7:$U$36,19,FALSE))</f>
        <v/>
      </c>
      <c r="AV160" s="1117" t="str">
        <f>IF(AV158="","",VLOOKUP(AV158,'標準様式１シフト記号表（勤務時間帯）'!$C$7:$U$36,19,FALSE))</f>
        <v/>
      </c>
      <c r="AW160" s="1117" t="str">
        <f>IF(AW158="","",VLOOKUP(AW158,'標準様式１シフト記号表（勤務時間帯）'!$C$7:$U$36,19,FALSE))</f>
        <v/>
      </c>
      <c r="AX160" s="1163">
        <f>IF($BB$4="４週",SUM(S160:AT160),IF($BB$4="暦月",SUM(S160:AW160),""))</f>
        <v>0</v>
      </c>
      <c r="AY160" s="1176"/>
      <c r="AZ160" s="1187">
        <f>IF($BB$4="４週",AX160/4,IF($BB$4="暦月",'標準様式１（100名）'!AX160/('標準様式１（100名）'!$BB$9/7),""))</f>
        <v>0</v>
      </c>
      <c r="BA160" s="1196"/>
      <c r="BB160" s="1211"/>
      <c r="BC160" s="1051"/>
      <c r="BD160" s="1051"/>
      <c r="BE160" s="1051"/>
      <c r="BF160" s="1063"/>
    </row>
    <row r="161" spans="2:58" ht="20.25" customHeight="1">
      <c r="B161" s="939">
        <f>B158+1</f>
        <v>47</v>
      </c>
      <c r="C161" s="958"/>
      <c r="D161" s="978"/>
      <c r="E161" s="988"/>
      <c r="F161" s="995"/>
      <c r="G161" s="995"/>
      <c r="H161" s="1019"/>
      <c r="I161" s="1026"/>
      <c r="J161" s="1026"/>
      <c r="K161" s="1031"/>
      <c r="L161" s="1041"/>
      <c r="M161" s="1050"/>
      <c r="N161" s="1050"/>
      <c r="O161" s="1062"/>
      <c r="P161" s="1071" t="s">
        <v>589</v>
      </c>
      <c r="Q161" s="1080"/>
      <c r="R161" s="1088"/>
      <c r="S161" s="1252"/>
      <c r="T161" s="1254"/>
      <c r="U161" s="1254"/>
      <c r="V161" s="1254"/>
      <c r="W161" s="1254"/>
      <c r="X161" s="1254"/>
      <c r="Y161" s="1255"/>
      <c r="Z161" s="1252"/>
      <c r="AA161" s="1254"/>
      <c r="AB161" s="1254"/>
      <c r="AC161" s="1254"/>
      <c r="AD161" s="1254"/>
      <c r="AE161" s="1254"/>
      <c r="AF161" s="1255"/>
      <c r="AG161" s="1252"/>
      <c r="AH161" s="1254"/>
      <c r="AI161" s="1254"/>
      <c r="AJ161" s="1254"/>
      <c r="AK161" s="1254"/>
      <c r="AL161" s="1254"/>
      <c r="AM161" s="1255"/>
      <c r="AN161" s="1252"/>
      <c r="AO161" s="1254"/>
      <c r="AP161" s="1254"/>
      <c r="AQ161" s="1254"/>
      <c r="AR161" s="1254"/>
      <c r="AS161" s="1254"/>
      <c r="AT161" s="1255"/>
      <c r="AU161" s="1252"/>
      <c r="AV161" s="1254"/>
      <c r="AW161" s="1254"/>
      <c r="AX161" s="1257"/>
      <c r="AY161" s="1261"/>
      <c r="AZ161" s="1264"/>
      <c r="BA161" s="1267"/>
      <c r="BB161" s="1209"/>
      <c r="BC161" s="1050"/>
      <c r="BD161" s="1050"/>
      <c r="BE161" s="1050"/>
      <c r="BF161" s="1062"/>
    </row>
    <row r="162" spans="2:58" ht="20.25" customHeight="1">
      <c r="B162" s="939"/>
      <c r="C162" s="959"/>
      <c r="D162" s="979"/>
      <c r="E162" s="989"/>
      <c r="F162" s="993"/>
      <c r="G162" s="1006"/>
      <c r="H162" s="1018"/>
      <c r="I162" s="1026"/>
      <c r="J162" s="1026"/>
      <c r="K162" s="1031"/>
      <c r="L162" s="1040"/>
      <c r="M162" s="1049"/>
      <c r="N162" s="1049"/>
      <c r="O162" s="1061"/>
      <c r="P162" s="1069" t="s">
        <v>590</v>
      </c>
      <c r="Q162" s="1078"/>
      <c r="R162" s="1086"/>
      <c r="S162" s="1103" t="str">
        <f>IF(S161="","",VLOOKUP(S161,'標準様式１シフト記号表（勤務時間帯）'!$C$7:$K$36,9,FALSE))</f>
        <v/>
      </c>
      <c r="T162" s="1116" t="str">
        <f>IF(T161="","",VLOOKUP(T161,'標準様式１シフト記号表（勤務時間帯）'!$C$7:$K$36,9,FALSE))</f>
        <v/>
      </c>
      <c r="U162" s="1116" t="str">
        <f>IF(U161="","",VLOOKUP(U161,'標準様式１シフト記号表（勤務時間帯）'!$C$7:$K$36,9,FALSE))</f>
        <v/>
      </c>
      <c r="V162" s="1116" t="str">
        <f>IF(V161="","",VLOOKUP(V161,'標準様式１シフト記号表（勤務時間帯）'!$C$7:$K$36,9,FALSE))</f>
        <v/>
      </c>
      <c r="W162" s="1116" t="str">
        <f>IF(W161="","",VLOOKUP(W161,'標準様式１シフト記号表（勤務時間帯）'!$C$7:$K$36,9,FALSE))</f>
        <v/>
      </c>
      <c r="X162" s="1116" t="str">
        <f>IF(X161="","",VLOOKUP(X161,'標準様式１シフト記号表（勤務時間帯）'!$C$7:$K$36,9,FALSE))</f>
        <v/>
      </c>
      <c r="Y162" s="1127" t="str">
        <f>IF(Y161="","",VLOOKUP(Y161,'標準様式１シフト記号表（勤務時間帯）'!$C$7:$K$36,9,FALSE))</f>
        <v/>
      </c>
      <c r="Z162" s="1103" t="str">
        <f>IF(Z161="","",VLOOKUP(Z161,'標準様式１シフト記号表（勤務時間帯）'!$C$7:$K$36,9,FALSE))</f>
        <v/>
      </c>
      <c r="AA162" s="1116" t="str">
        <f>IF(AA161="","",VLOOKUP(AA161,'標準様式１シフト記号表（勤務時間帯）'!$C$7:$K$36,9,FALSE))</f>
        <v/>
      </c>
      <c r="AB162" s="1116" t="str">
        <f>IF(AB161="","",VLOOKUP(AB161,'標準様式１シフト記号表（勤務時間帯）'!$C$7:$K$36,9,FALSE))</f>
        <v/>
      </c>
      <c r="AC162" s="1116" t="str">
        <f>IF(AC161="","",VLOOKUP(AC161,'標準様式１シフト記号表（勤務時間帯）'!$C$7:$K$36,9,FALSE))</f>
        <v/>
      </c>
      <c r="AD162" s="1116" t="str">
        <f>IF(AD161="","",VLOOKUP(AD161,'標準様式１シフト記号表（勤務時間帯）'!$C$7:$K$36,9,FALSE))</f>
        <v/>
      </c>
      <c r="AE162" s="1116" t="str">
        <f>IF(AE161="","",VLOOKUP(AE161,'標準様式１シフト記号表（勤務時間帯）'!$C$7:$K$36,9,FALSE))</f>
        <v/>
      </c>
      <c r="AF162" s="1127" t="str">
        <f>IF(AF161="","",VLOOKUP(AF161,'標準様式１シフト記号表（勤務時間帯）'!$C$7:$K$36,9,FALSE))</f>
        <v/>
      </c>
      <c r="AG162" s="1103" t="str">
        <f>IF(AG161="","",VLOOKUP(AG161,'標準様式１シフト記号表（勤務時間帯）'!$C$7:$K$36,9,FALSE))</f>
        <v/>
      </c>
      <c r="AH162" s="1116" t="str">
        <f>IF(AH161="","",VLOOKUP(AH161,'標準様式１シフト記号表（勤務時間帯）'!$C$7:$K$36,9,FALSE))</f>
        <v/>
      </c>
      <c r="AI162" s="1116" t="str">
        <f>IF(AI161="","",VLOOKUP(AI161,'標準様式１シフト記号表（勤務時間帯）'!$C$7:$K$36,9,FALSE))</f>
        <v/>
      </c>
      <c r="AJ162" s="1116" t="str">
        <f>IF(AJ161="","",VLOOKUP(AJ161,'標準様式１シフト記号表（勤務時間帯）'!$C$7:$K$36,9,FALSE))</f>
        <v/>
      </c>
      <c r="AK162" s="1116" t="str">
        <f>IF(AK161="","",VLOOKUP(AK161,'標準様式１シフト記号表（勤務時間帯）'!$C$7:$K$36,9,FALSE))</f>
        <v/>
      </c>
      <c r="AL162" s="1116" t="str">
        <f>IF(AL161="","",VLOOKUP(AL161,'標準様式１シフト記号表（勤務時間帯）'!$C$7:$K$36,9,FALSE))</f>
        <v/>
      </c>
      <c r="AM162" s="1127" t="str">
        <f>IF(AM161="","",VLOOKUP(AM161,'標準様式１シフト記号表（勤務時間帯）'!$C$7:$K$36,9,FALSE))</f>
        <v/>
      </c>
      <c r="AN162" s="1103" t="str">
        <f>IF(AN161="","",VLOOKUP(AN161,'標準様式１シフト記号表（勤務時間帯）'!$C$7:$K$36,9,FALSE))</f>
        <v/>
      </c>
      <c r="AO162" s="1116" t="str">
        <f>IF(AO161="","",VLOOKUP(AO161,'標準様式１シフト記号表（勤務時間帯）'!$C$7:$K$36,9,FALSE))</f>
        <v/>
      </c>
      <c r="AP162" s="1116" t="str">
        <f>IF(AP161="","",VLOOKUP(AP161,'標準様式１シフト記号表（勤務時間帯）'!$C$7:$K$36,9,FALSE))</f>
        <v/>
      </c>
      <c r="AQ162" s="1116" t="str">
        <f>IF(AQ161="","",VLOOKUP(AQ161,'標準様式１シフト記号表（勤務時間帯）'!$C$7:$K$36,9,FALSE))</f>
        <v/>
      </c>
      <c r="AR162" s="1116" t="str">
        <f>IF(AR161="","",VLOOKUP(AR161,'標準様式１シフト記号表（勤務時間帯）'!$C$7:$K$36,9,FALSE))</f>
        <v/>
      </c>
      <c r="AS162" s="1116" t="str">
        <f>IF(AS161="","",VLOOKUP(AS161,'標準様式１シフト記号表（勤務時間帯）'!$C$7:$K$36,9,FALSE))</f>
        <v/>
      </c>
      <c r="AT162" s="1127" t="str">
        <f>IF(AT161="","",VLOOKUP(AT161,'標準様式１シフト記号表（勤務時間帯）'!$C$7:$K$36,9,FALSE))</f>
        <v/>
      </c>
      <c r="AU162" s="1103" t="str">
        <f>IF(AU161="","",VLOOKUP(AU161,'標準様式１シフト記号表（勤務時間帯）'!$C$7:$K$36,9,FALSE))</f>
        <v/>
      </c>
      <c r="AV162" s="1116" t="str">
        <f>IF(AV161="","",VLOOKUP(AV161,'標準様式１シフト記号表（勤務時間帯）'!$C$7:$K$36,9,FALSE))</f>
        <v/>
      </c>
      <c r="AW162" s="1116" t="str">
        <f>IF(AW161="","",VLOOKUP(AW161,'標準様式１シフト記号表（勤務時間帯）'!$C$7:$K$36,9,FALSE))</f>
        <v/>
      </c>
      <c r="AX162" s="1162">
        <f>IF($BB$4="４週",SUM(S162:AT162),IF($BB$4="暦月",SUM(S162:AW162),""))</f>
        <v>0</v>
      </c>
      <c r="AY162" s="1175"/>
      <c r="AZ162" s="1186">
        <f>IF($BB$4="４週",AX162/4,IF($BB$4="暦月",'標準様式１（100名）'!AX162/('標準様式１（100名）'!$BB$9/7),""))</f>
        <v>0</v>
      </c>
      <c r="BA162" s="1195"/>
      <c r="BB162" s="1210"/>
      <c r="BC162" s="1049"/>
      <c r="BD162" s="1049"/>
      <c r="BE162" s="1049"/>
      <c r="BF162" s="1061"/>
    </row>
    <row r="163" spans="2:58" ht="20.25" customHeight="1">
      <c r="B163" s="939"/>
      <c r="C163" s="960"/>
      <c r="D163" s="980"/>
      <c r="E163" s="990"/>
      <c r="F163" s="1244">
        <f>C161</f>
        <v>0</v>
      </c>
      <c r="G163" s="1007"/>
      <c r="H163" s="1018"/>
      <c r="I163" s="1026"/>
      <c r="J163" s="1026"/>
      <c r="K163" s="1031"/>
      <c r="L163" s="1042"/>
      <c r="M163" s="1051"/>
      <c r="N163" s="1051"/>
      <c r="O163" s="1063"/>
      <c r="P163" s="1070" t="s">
        <v>316</v>
      </c>
      <c r="Q163" s="1079"/>
      <c r="R163" s="1087"/>
      <c r="S163" s="1104" t="str">
        <f>IF(S161="","",VLOOKUP(S161,'標準様式１シフト記号表（勤務時間帯）'!$C$7:$U$36,19,FALSE))</f>
        <v/>
      </c>
      <c r="T163" s="1117" t="str">
        <f>IF(T161="","",VLOOKUP(T161,'標準様式１シフト記号表（勤務時間帯）'!$C$7:$U$36,19,FALSE))</f>
        <v/>
      </c>
      <c r="U163" s="1117" t="str">
        <f>IF(U161="","",VLOOKUP(U161,'標準様式１シフト記号表（勤務時間帯）'!$C$7:$U$36,19,FALSE))</f>
        <v/>
      </c>
      <c r="V163" s="1117" t="str">
        <f>IF(V161="","",VLOOKUP(V161,'標準様式１シフト記号表（勤務時間帯）'!$C$7:$U$36,19,FALSE))</f>
        <v/>
      </c>
      <c r="W163" s="1117" t="str">
        <f>IF(W161="","",VLOOKUP(W161,'標準様式１シフト記号表（勤務時間帯）'!$C$7:$U$36,19,FALSE))</f>
        <v/>
      </c>
      <c r="X163" s="1117" t="str">
        <f>IF(X161="","",VLOOKUP(X161,'標準様式１シフト記号表（勤務時間帯）'!$C$7:$U$36,19,FALSE))</f>
        <v/>
      </c>
      <c r="Y163" s="1128" t="str">
        <f>IF(Y161="","",VLOOKUP(Y161,'標準様式１シフト記号表（勤務時間帯）'!$C$7:$U$36,19,FALSE))</f>
        <v/>
      </c>
      <c r="Z163" s="1104" t="str">
        <f>IF(Z161="","",VLOOKUP(Z161,'標準様式１シフト記号表（勤務時間帯）'!$C$7:$U$36,19,FALSE))</f>
        <v/>
      </c>
      <c r="AA163" s="1117" t="str">
        <f>IF(AA161="","",VLOOKUP(AA161,'標準様式１シフト記号表（勤務時間帯）'!$C$7:$U$36,19,FALSE))</f>
        <v/>
      </c>
      <c r="AB163" s="1117" t="str">
        <f>IF(AB161="","",VLOOKUP(AB161,'標準様式１シフト記号表（勤務時間帯）'!$C$7:$U$36,19,FALSE))</f>
        <v/>
      </c>
      <c r="AC163" s="1117" t="str">
        <f>IF(AC161="","",VLOOKUP(AC161,'標準様式１シフト記号表（勤務時間帯）'!$C$7:$U$36,19,FALSE))</f>
        <v/>
      </c>
      <c r="AD163" s="1117" t="str">
        <f>IF(AD161="","",VLOOKUP(AD161,'標準様式１シフト記号表（勤務時間帯）'!$C$7:$U$36,19,FALSE))</f>
        <v/>
      </c>
      <c r="AE163" s="1117" t="str">
        <f>IF(AE161="","",VLOOKUP(AE161,'標準様式１シフト記号表（勤務時間帯）'!$C$7:$U$36,19,FALSE))</f>
        <v/>
      </c>
      <c r="AF163" s="1128" t="str">
        <f>IF(AF161="","",VLOOKUP(AF161,'標準様式１シフト記号表（勤務時間帯）'!$C$7:$U$36,19,FALSE))</f>
        <v/>
      </c>
      <c r="AG163" s="1104" t="str">
        <f>IF(AG161="","",VLOOKUP(AG161,'標準様式１シフト記号表（勤務時間帯）'!$C$7:$U$36,19,FALSE))</f>
        <v/>
      </c>
      <c r="AH163" s="1117" t="str">
        <f>IF(AH161="","",VLOOKUP(AH161,'標準様式１シフト記号表（勤務時間帯）'!$C$7:$U$36,19,FALSE))</f>
        <v/>
      </c>
      <c r="AI163" s="1117" t="str">
        <f>IF(AI161="","",VLOOKUP(AI161,'標準様式１シフト記号表（勤務時間帯）'!$C$7:$U$36,19,FALSE))</f>
        <v/>
      </c>
      <c r="AJ163" s="1117" t="str">
        <f>IF(AJ161="","",VLOOKUP(AJ161,'標準様式１シフト記号表（勤務時間帯）'!$C$7:$U$36,19,FALSE))</f>
        <v/>
      </c>
      <c r="AK163" s="1117" t="str">
        <f>IF(AK161="","",VLOOKUP(AK161,'標準様式１シフト記号表（勤務時間帯）'!$C$7:$U$36,19,FALSE))</f>
        <v/>
      </c>
      <c r="AL163" s="1117" t="str">
        <f>IF(AL161="","",VLOOKUP(AL161,'標準様式１シフト記号表（勤務時間帯）'!$C$7:$U$36,19,FALSE))</f>
        <v/>
      </c>
      <c r="AM163" s="1128" t="str">
        <f>IF(AM161="","",VLOOKUP(AM161,'標準様式１シフト記号表（勤務時間帯）'!$C$7:$U$36,19,FALSE))</f>
        <v/>
      </c>
      <c r="AN163" s="1104" t="str">
        <f>IF(AN161="","",VLOOKUP(AN161,'標準様式１シフト記号表（勤務時間帯）'!$C$7:$U$36,19,FALSE))</f>
        <v/>
      </c>
      <c r="AO163" s="1117" t="str">
        <f>IF(AO161="","",VLOOKUP(AO161,'標準様式１シフト記号表（勤務時間帯）'!$C$7:$U$36,19,FALSE))</f>
        <v/>
      </c>
      <c r="AP163" s="1117" t="str">
        <f>IF(AP161="","",VLOOKUP(AP161,'標準様式１シフト記号表（勤務時間帯）'!$C$7:$U$36,19,FALSE))</f>
        <v/>
      </c>
      <c r="AQ163" s="1117" t="str">
        <f>IF(AQ161="","",VLOOKUP(AQ161,'標準様式１シフト記号表（勤務時間帯）'!$C$7:$U$36,19,FALSE))</f>
        <v/>
      </c>
      <c r="AR163" s="1117" t="str">
        <f>IF(AR161="","",VLOOKUP(AR161,'標準様式１シフト記号表（勤務時間帯）'!$C$7:$U$36,19,FALSE))</f>
        <v/>
      </c>
      <c r="AS163" s="1117" t="str">
        <f>IF(AS161="","",VLOOKUP(AS161,'標準様式１シフト記号表（勤務時間帯）'!$C$7:$U$36,19,FALSE))</f>
        <v/>
      </c>
      <c r="AT163" s="1128" t="str">
        <f>IF(AT161="","",VLOOKUP(AT161,'標準様式１シフト記号表（勤務時間帯）'!$C$7:$U$36,19,FALSE))</f>
        <v/>
      </c>
      <c r="AU163" s="1104" t="str">
        <f>IF(AU161="","",VLOOKUP(AU161,'標準様式１シフト記号表（勤務時間帯）'!$C$7:$U$36,19,FALSE))</f>
        <v/>
      </c>
      <c r="AV163" s="1117" t="str">
        <f>IF(AV161="","",VLOOKUP(AV161,'標準様式１シフト記号表（勤務時間帯）'!$C$7:$U$36,19,FALSE))</f>
        <v/>
      </c>
      <c r="AW163" s="1117" t="str">
        <f>IF(AW161="","",VLOOKUP(AW161,'標準様式１シフト記号表（勤務時間帯）'!$C$7:$U$36,19,FALSE))</f>
        <v/>
      </c>
      <c r="AX163" s="1163">
        <f>IF($BB$4="４週",SUM(S163:AT163),IF($BB$4="暦月",SUM(S163:AW163),""))</f>
        <v>0</v>
      </c>
      <c r="AY163" s="1176"/>
      <c r="AZ163" s="1187">
        <f>IF($BB$4="４週",AX163/4,IF($BB$4="暦月",'標準様式１（100名）'!AX163/('標準様式１（100名）'!$BB$9/7),""))</f>
        <v>0</v>
      </c>
      <c r="BA163" s="1196"/>
      <c r="BB163" s="1211"/>
      <c r="BC163" s="1051"/>
      <c r="BD163" s="1051"/>
      <c r="BE163" s="1051"/>
      <c r="BF163" s="1063"/>
    </row>
    <row r="164" spans="2:58" ht="20.25" customHeight="1">
      <c r="B164" s="939">
        <f>B161+1</f>
        <v>48</v>
      </c>
      <c r="C164" s="958"/>
      <c r="D164" s="978"/>
      <c r="E164" s="988"/>
      <c r="F164" s="995"/>
      <c r="G164" s="995"/>
      <c r="H164" s="1019"/>
      <c r="I164" s="1026"/>
      <c r="J164" s="1026"/>
      <c r="K164" s="1031"/>
      <c r="L164" s="1041"/>
      <c r="M164" s="1050"/>
      <c r="N164" s="1050"/>
      <c r="O164" s="1062"/>
      <c r="P164" s="1071" t="s">
        <v>589</v>
      </c>
      <c r="Q164" s="1080"/>
      <c r="R164" s="1088"/>
      <c r="S164" s="1252"/>
      <c r="T164" s="1254"/>
      <c r="U164" s="1254"/>
      <c r="V164" s="1254"/>
      <c r="W164" s="1254"/>
      <c r="X164" s="1254"/>
      <c r="Y164" s="1255"/>
      <c r="Z164" s="1252"/>
      <c r="AA164" s="1254"/>
      <c r="AB164" s="1254"/>
      <c r="AC164" s="1254"/>
      <c r="AD164" s="1254"/>
      <c r="AE164" s="1254"/>
      <c r="AF164" s="1255"/>
      <c r="AG164" s="1252"/>
      <c r="AH164" s="1254"/>
      <c r="AI164" s="1254"/>
      <c r="AJ164" s="1254"/>
      <c r="AK164" s="1254"/>
      <c r="AL164" s="1254"/>
      <c r="AM164" s="1255"/>
      <c r="AN164" s="1252"/>
      <c r="AO164" s="1254"/>
      <c r="AP164" s="1254"/>
      <c r="AQ164" s="1254"/>
      <c r="AR164" s="1254"/>
      <c r="AS164" s="1254"/>
      <c r="AT164" s="1255"/>
      <c r="AU164" s="1252"/>
      <c r="AV164" s="1254"/>
      <c r="AW164" s="1254"/>
      <c r="AX164" s="1257"/>
      <c r="AY164" s="1261"/>
      <c r="AZ164" s="1264"/>
      <c r="BA164" s="1267"/>
      <c r="BB164" s="1209"/>
      <c r="BC164" s="1050"/>
      <c r="BD164" s="1050"/>
      <c r="BE164" s="1050"/>
      <c r="BF164" s="1062"/>
    </row>
    <row r="165" spans="2:58" ht="20.25" customHeight="1">
      <c r="B165" s="939"/>
      <c r="C165" s="959"/>
      <c r="D165" s="979"/>
      <c r="E165" s="989"/>
      <c r="F165" s="993"/>
      <c r="G165" s="1006"/>
      <c r="H165" s="1018"/>
      <c r="I165" s="1026"/>
      <c r="J165" s="1026"/>
      <c r="K165" s="1031"/>
      <c r="L165" s="1040"/>
      <c r="M165" s="1049"/>
      <c r="N165" s="1049"/>
      <c r="O165" s="1061"/>
      <c r="P165" s="1069" t="s">
        <v>590</v>
      </c>
      <c r="Q165" s="1078"/>
      <c r="R165" s="1086"/>
      <c r="S165" s="1103" t="str">
        <f>IF(S164="","",VLOOKUP(S164,'標準様式１シフト記号表（勤務時間帯）'!$C$7:$K$36,9,FALSE))</f>
        <v/>
      </c>
      <c r="T165" s="1116" t="str">
        <f>IF(T164="","",VLOOKUP(T164,'標準様式１シフト記号表（勤務時間帯）'!$C$7:$K$36,9,FALSE))</f>
        <v/>
      </c>
      <c r="U165" s="1116" t="str">
        <f>IF(U164="","",VLOOKUP(U164,'標準様式１シフト記号表（勤務時間帯）'!$C$7:$K$36,9,FALSE))</f>
        <v/>
      </c>
      <c r="V165" s="1116" t="str">
        <f>IF(V164="","",VLOOKUP(V164,'標準様式１シフト記号表（勤務時間帯）'!$C$7:$K$36,9,FALSE))</f>
        <v/>
      </c>
      <c r="W165" s="1116" t="str">
        <f>IF(W164="","",VLOOKUP(W164,'標準様式１シフト記号表（勤務時間帯）'!$C$7:$K$36,9,FALSE))</f>
        <v/>
      </c>
      <c r="X165" s="1116" t="str">
        <f>IF(X164="","",VLOOKUP(X164,'標準様式１シフト記号表（勤務時間帯）'!$C$7:$K$36,9,FALSE))</f>
        <v/>
      </c>
      <c r="Y165" s="1127" t="str">
        <f>IF(Y164="","",VLOOKUP(Y164,'標準様式１シフト記号表（勤務時間帯）'!$C$7:$K$36,9,FALSE))</f>
        <v/>
      </c>
      <c r="Z165" s="1103" t="str">
        <f>IF(Z164="","",VLOOKUP(Z164,'標準様式１シフト記号表（勤務時間帯）'!$C$7:$K$36,9,FALSE))</f>
        <v/>
      </c>
      <c r="AA165" s="1116" t="str">
        <f>IF(AA164="","",VLOOKUP(AA164,'標準様式１シフト記号表（勤務時間帯）'!$C$7:$K$36,9,FALSE))</f>
        <v/>
      </c>
      <c r="AB165" s="1116" t="str">
        <f>IF(AB164="","",VLOOKUP(AB164,'標準様式１シフト記号表（勤務時間帯）'!$C$7:$K$36,9,FALSE))</f>
        <v/>
      </c>
      <c r="AC165" s="1116" t="str">
        <f>IF(AC164="","",VLOOKUP(AC164,'標準様式１シフト記号表（勤務時間帯）'!$C$7:$K$36,9,FALSE))</f>
        <v/>
      </c>
      <c r="AD165" s="1116" t="str">
        <f>IF(AD164="","",VLOOKUP(AD164,'標準様式１シフト記号表（勤務時間帯）'!$C$7:$K$36,9,FALSE))</f>
        <v/>
      </c>
      <c r="AE165" s="1116" t="str">
        <f>IF(AE164="","",VLOOKUP(AE164,'標準様式１シフト記号表（勤務時間帯）'!$C$7:$K$36,9,FALSE))</f>
        <v/>
      </c>
      <c r="AF165" s="1127" t="str">
        <f>IF(AF164="","",VLOOKUP(AF164,'標準様式１シフト記号表（勤務時間帯）'!$C$7:$K$36,9,FALSE))</f>
        <v/>
      </c>
      <c r="AG165" s="1103" t="str">
        <f>IF(AG164="","",VLOOKUP(AG164,'標準様式１シフト記号表（勤務時間帯）'!$C$7:$K$36,9,FALSE))</f>
        <v/>
      </c>
      <c r="AH165" s="1116" t="str">
        <f>IF(AH164="","",VLOOKUP(AH164,'標準様式１シフト記号表（勤務時間帯）'!$C$7:$K$36,9,FALSE))</f>
        <v/>
      </c>
      <c r="AI165" s="1116" t="str">
        <f>IF(AI164="","",VLOOKUP(AI164,'標準様式１シフト記号表（勤務時間帯）'!$C$7:$K$36,9,FALSE))</f>
        <v/>
      </c>
      <c r="AJ165" s="1116" t="str">
        <f>IF(AJ164="","",VLOOKUP(AJ164,'標準様式１シフト記号表（勤務時間帯）'!$C$7:$K$36,9,FALSE))</f>
        <v/>
      </c>
      <c r="AK165" s="1116" t="str">
        <f>IF(AK164="","",VLOOKUP(AK164,'標準様式１シフト記号表（勤務時間帯）'!$C$7:$K$36,9,FALSE))</f>
        <v/>
      </c>
      <c r="AL165" s="1116" t="str">
        <f>IF(AL164="","",VLOOKUP(AL164,'標準様式１シフト記号表（勤務時間帯）'!$C$7:$K$36,9,FALSE))</f>
        <v/>
      </c>
      <c r="AM165" s="1127" t="str">
        <f>IF(AM164="","",VLOOKUP(AM164,'標準様式１シフト記号表（勤務時間帯）'!$C$7:$K$36,9,FALSE))</f>
        <v/>
      </c>
      <c r="AN165" s="1103" t="str">
        <f>IF(AN164="","",VLOOKUP(AN164,'標準様式１シフト記号表（勤務時間帯）'!$C$7:$K$36,9,FALSE))</f>
        <v/>
      </c>
      <c r="AO165" s="1116" t="str">
        <f>IF(AO164="","",VLOOKUP(AO164,'標準様式１シフト記号表（勤務時間帯）'!$C$7:$K$36,9,FALSE))</f>
        <v/>
      </c>
      <c r="AP165" s="1116" t="str">
        <f>IF(AP164="","",VLOOKUP(AP164,'標準様式１シフト記号表（勤務時間帯）'!$C$7:$K$36,9,FALSE))</f>
        <v/>
      </c>
      <c r="AQ165" s="1116" t="str">
        <f>IF(AQ164="","",VLOOKUP(AQ164,'標準様式１シフト記号表（勤務時間帯）'!$C$7:$K$36,9,FALSE))</f>
        <v/>
      </c>
      <c r="AR165" s="1116" t="str">
        <f>IF(AR164="","",VLOOKUP(AR164,'標準様式１シフト記号表（勤務時間帯）'!$C$7:$K$36,9,FALSE))</f>
        <v/>
      </c>
      <c r="AS165" s="1116" t="str">
        <f>IF(AS164="","",VLOOKUP(AS164,'標準様式１シフト記号表（勤務時間帯）'!$C$7:$K$36,9,FALSE))</f>
        <v/>
      </c>
      <c r="AT165" s="1127" t="str">
        <f>IF(AT164="","",VLOOKUP(AT164,'標準様式１シフト記号表（勤務時間帯）'!$C$7:$K$36,9,FALSE))</f>
        <v/>
      </c>
      <c r="AU165" s="1103" t="str">
        <f>IF(AU164="","",VLOOKUP(AU164,'標準様式１シフト記号表（勤務時間帯）'!$C$7:$K$36,9,FALSE))</f>
        <v/>
      </c>
      <c r="AV165" s="1116" t="str">
        <f>IF(AV164="","",VLOOKUP(AV164,'標準様式１シフト記号表（勤務時間帯）'!$C$7:$K$36,9,FALSE))</f>
        <v/>
      </c>
      <c r="AW165" s="1116" t="str">
        <f>IF(AW164="","",VLOOKUP(AW164,'標準様式１シフト記号表（勤務時間帯）'!$C$7:$K$36,9,FALSE))</f>
        <v/>
      </c>
      <c r="AX165" s="1162">
        <f>IF($BB$4="４週",SUM(S165:AT165),IF($BB$4="暦月",SUM(S165:AW165),""))</f>
        <v>0</v>
      </c>
      <c r="AY165" s="1175"/>
      <c r="AZ165" s="1186">
        <f>IF($BB$4="４週",AX165/4,IF($BB$4="暦月",'標準様式１（100名）'!AX165/('標準様式１（100名）'!$BB$9/7),""))</f>
        <v>0</v>
      </c>
      <c r="BA165" s="1195"/>
      <c r="BB165" s="1210"/>
      <c r="BC165" s="1049"/>
      <c r="BD165" s="1049"/>
      <c r="BE165" s="1049"/>
      <c r="BF165" s="1061"/>
    </row>
    <row r="166" spans="2:58" ht="20.25" customHeight="1">
      <c r="B166" s="939"/>
      <c r="C166" s="960"/>
      <c r="D166" s="980"/>
      <c r="E166" s="990"/>
      <c r="F166" s="1244">
        <f>C164</f>
        <v>0</v>
      </c>
      <c r="G166" s="1007"/>
      <c r="H166" s="1018"/>
      <c r="I166" s="1026"/>
      <c r="J166" s="1026"/>
      <c r="K166" s="1031"/>
      <c r="L166" s="1042"/>
      <c r="M166" s="1051"/>
      <c r="N166" s="1051"/>
      <c r="O166" s="1063"/>
      <c r="P166" s="1070" t="s">
        <v>316</v>
      </c>
      <c r="Q166" s="1079"/>
      <c r="R166" s="1087"/>
      <c r="S166" s="1104" t="str">
        <f>IF(S164="","",VLOOKUP(S164,'標準様式１シフト記号表（勤務時間帯）'!$C$7:$U$36,19,FALSE))</f>
        <v/>
      </c>
      <c r="T166" s="1117" t="str">
        <f>IF(T164="","",VLOOKUP(T164,'標準様式１シフト記号表（勤務時間帯）'!$C$7:$U$36,19,FALSE))</f>
        <v/>
      </c>
      <c r="U166" s="1117" t="str">
        <f>IF(U164="","",VLOOKUP(U164,'標準様式１シフト記号表（勤務時間帯）'!$C$7:$U$36,19,FALSE))</f>
        <v/>
      </c>
      <c r="V166" s="1117" t="str">
        <f>IF(V164="","",VLOOKUP(V164,'標準様式１シフト記号表（勤務時間帯）'!$C$7:$U$36,19,FALSE))</f>
        <v/>
      </c>
      <c r="W166" s="1117" t="str">
        <f>IF(W164="","",VLOOKUP(W164,'標準様式１シフト記号表（勤務時間帯）'!$C$7:$U$36,19,FALSE))</f>
        <v/>
      </c>
      <c r="X166" s="1117" t="str">
        <f>IF(X164="","",VLOOKUP(X164,'標準様式１シフト記号表（勤務時間帯）'!$C$7:$U$36,19,FALSE))</f>
        <v/>
      </c>
      <c r="Y166" s="1128" t="str">
        <f>IF(Y164="","",VLOOKUP(Y164,'標準様式１シフト記号表（勤務時間帯）'!$C$7:$U$36,19,FALSE))</f>
        <v/>
      </c>
      <c r="Z166" s="1104" t="str">
        <f>IF(Z164="","",VLOOKUP(Z164,'標準様式１シフト記号表（勤務時間帯）'!$C$7:$U$36,19,FALSE))</f>
        <v/>
      </c>
      <c r="AA166" s="1117" t="str">
        <f>IF(AA164="","",VLOOKUP(AA164,'標準様式１シフト記号表（勤務時間帯）'!$C$7:$U$36,19,FALSE))</f>
        <v/>
      </c>
      <c r="AB166" s="1117" t="str">
        <f>IF(AB164="","",VLOOKUP(AB164,'標準様式１シフト記号表（勤務時間帯）'!$C$7:$U$36,19,FALSE))</f>
        <v/>
      </c>
      <c r="AC166" s="1117" t="str">
        <f>IF(AC164="","",VLOOKUP(AC164,'標準様式１シフト記号表（勤務時間帯）'!$C$7:$U$36,19,FALSE))</f>
        <v/>
      </c>
      <c r="AD166" s="1117" t="str">
        <f>IF(AD164="","",VLOOKUP(AD164,'標準様式１シフト記号表（勤務時間帯）'!$C$7:$U$36,19,FALSE))</f>
        <v/>
      </c>
      <c r="AE166" s="1117" t="str">
        <f>IF(AE164="","",VLOOKUP(AE164,'標準様式１シフト記号表（勤務時間帯）'!$C$7:$U$36,19,FALSE))</f>
        <v/>
      </c>
      <c r="AF166" s="1128" t="str">
        <f>IF(AF164="","",VLOOKUP(AF164,'標準様式１シフト記号表（勤務時間帯）'!$C$7:$U$36,19,FALSE))</f>
        <v/>
      </c>
      <c r="AG166" s="1104" t="str">
        <f>IF(AG164="","",VLOOKUP(AG164,'標準様式１シフト記号表（勤務時間帯）'!$C$7:$U$36,19,FALSE))</f>
        <v/>
      </c>
      <c r="AH166" s="1117" t="str">
        <f>IF(AH164="","",VLOOKUP(AH164,'標準様式１シフト記号表（勤務時間帯）'!$C$7:$U$36,19,FALSE))</f>
        <v/>
      </c>
      <c r="AI166" s="1117" t="str">
        <f>IF(AI164="","",VLOOKUP(AI164,'標準様式１シフト記号表（勤務時間帯）'!$C$7:$U$36,19,FALSE))</f>
        <v/>
      </c>
      <c r="AJ166" s="1117" t="str">
        <f>IF(AJ164="","",VLOOKUP(AJ164,'標準様式１シフト記号表（勤務時間帯）'!$C$7:$U$36,19,FALSE))</f>
        <v/>
      </c>
      <c r="AK166" s="1117" t="str">
        <f>IF(AK164="","",VLOOKUP(AK164,'標準様式１シフト記号表（勤務時間帯）'!$C$7:$U$36,19,FALSE))</f>
        <v/>
      </c>
      <c r="AL166" s="1117" t="str">
        <f>IF(AL164="","",VLOOKUP(AL164,'標準様式１シフト記号表（勤務時間帯）'!$C$7:$U$36,19,FALSE))</f>
        <v/>
      </c>
      <c r="AM166" s="1128" t="str">
        <f>IF(AM164="","",VLOOKUP(AM164,'標準様式１シフト記号表（勤務時間帯）'!$C$7:$U$36,19,FALSE))</f>
        <v/>
      </c>
      <c r="AN166" s="1104" t="str">
        <f>IF(AN164="","",VLOOKUP(AN164,'標準様式１シフト記号表（勤務時間帯）'!$C$7:$U$36,19,FALSE))</f>
        <v/>
      </c>
      <c r="AO166" s="1117" t="str">
        <f>IF(AO164="","",VLOOKUP(AO164,'標準様式１シフト記号表（勤務時間帯）'!$C$7:$U$36,19,FALSE))</f>
        <v/>
      </c>
      <c r="AP166" s="1117" t="str">
        <f>IF(AP164="","",VLOOKUP(AP164,'標準様式１シフト記号表（勤務時間帯）'!$C$7:$U$36,19,FALSE))</f>
        <v/>
      </c>
      <c r="AQ166" s="1117" t="str">
        <f>IF(AQ164="","",VLOOKUP(AQ164,'標準様式１シフト記号表（勤務時間帯）'!$C$7:$U$36,19,FALSE))</f>
        <v/>
      </c>
      <c r="AR166" s="1117" t="str">
        <f>IF(AR164="","",VLOOKUP(AR164,'標準様式１シフト記号表（勤務時間帯）'!$C$7:$U$36,19,FALSE))</f>
        <v/>
      </c>
      <c r="AS166" s="1117" t="str">
        <f>IF(AS164="","",VLOOKUP(AS164,'標準様式１シフト記号表（勤務時間帯）'!$C$7:$U$36,19,FALSE))</f>
        <v/>
      </c>
      <c r="AT166" s="1128" t="str">
        <f>IF(AT164="","",VLOOKUP(AT164,'標準様式１シフト記号表（勤務時間帯）'!$C$7:$U$36,19,FALSE))</f>
        <v/>
      </c>
      <c r="AU166" s="1104" t="str">
        <f>IF(AU164="","",VLOOKUP(AU164,'標準様式１シフト記号表（勤務時間帯）'!$C$7:$U$36,19,FALSE))</f>
        <v/>
      </c>
      <c r="AV166" s="1117" t="str">
        <f>IF(AV164="","",VLOOKUP(AV164,'標準様式１シフト記号表（勤務時間帯）'!$C$7:$U$36,19,FALSE))</f>
        <v/>
      </c>
      <c r="AW166" s="1117" t="str">
        <f>IF(AW164="","",VLOOKUP(AW164,'標準様式１シフト記号表（勤務時間帯）'!$C$7:$U$36,19,FALSE))</f>
        <v/>
      </c>
      <c r="AX166" s="1163">
        <f>IF($BB$4="４週",SUM(S166:AT166),IF($BB$4="暦月",SUM(S166:AW166),""))</f>
        <v>0</v>
      </c>
      <c r="AY166" s="1176"/>
      <c r="AZ166" s="1187">
        <f>IF($BB$4="４週",AX166/4,IF($BB$4="暦月",'標準様式１（100名）'!AX166/('標準様式１（100名）'!$BB$9/7),""))</f>
        <v>0</v>
      </c>
      <c r="BA166" s="1196"/>
      <c r="BB166" s="1211"/>
      <c r="BC166" s="1051"/>
      <c r="BD166" s="1051"/>
      <c r="BE166" s="1051"/>
      <c r="BF166" s="1063"/>
    </row>
    <row r="167" spans="2:58" ht="20.25" customHeight="1">
      <c r="B167" s="939">
        <f>B164+1</f>
        <v>49</v>
      </c>
      <c r="C167" s="958"/>
      <c r="D167" s="978"/>
      <c r="E167" s="988"/>
      <c r="F167" s="995"/>
      <c r="G167" s="995"/>
      <c r="H167" s="1019"/>
      <c r="I167" s="1026"/>
      <c r="J167" s="1026"/>
      <c r="K167" s="1031"/>
      <c r="L167" s="1041"/>
      <c r="M167" s="1050"/>
      <c r="N167" s="1050"/>
      <c r="O167" s="1062"/>
      <c r="P167" s="1071" t="s">
        <v>589</v>
      </c>
      <c r="Q167" s="1080"/>
      <c r="R167" s="1088"/>
      <c r="S167" s="1252"/>
      <c r="T167" s="1254"/>
      <c r="U167" s="1254"/>
      <c r="V167" s="1254"/>
      <c r="W167" s="1254"/>
      <c r="X167" s="1254"/>
      <c r="Y167" s="1255"/>
      <c r="Z167" s="1252"/>
      <c r="AA167" s="1254"/>
      <c r="AB167" s="1254"/>
      <c r="AC167" s="1254"/>
      <c r="AD167" s="1254"/>
      <c r="AE167" s="1254"/>
      <c r="AF167" s="1255"/>
      <c r="AG167" s="1252"/>
      <c r="AH167" s="1254"/>
      <c r="AI167" s="1254"/>
      <c r="AJ167" s="1254"/>
      <c r="AK167" s="1254"/>
      <c r="AL167" s="1254"/>
      <c r="AM167" s="1255"/>
      <c r="AN167" s="1252"/>
      <c r="AO167" s="1254"/>
      <c r="AP167" s="1254"/>
      <c r="AQ167" s="1254"/>
      <c r="AR167" s="1254"/>
      <c r="AS167" s="1254"/>
      <c r="AT167" s="1255"/>
      <c r="AU167" s="1252"/>
      <c r="AV167" s="1254"/>
      <c r="AW167" s="1254"/>
      <c r="AX167" s="1257"/>
      <c r="AY167" s="1261"/>
      <c r="AZ167" s="1264"/>
      <c r="BA167" s="1267"/>
      <c r="BB167" s="1209"/>
      <c r="BC167" s="1050"/>
      <c r="BD167" s="1050"/>
      <c r="BE167" s="1050"/>
      <c r="BF167" s="1062"/>
    </row>
    <row r="168" spans="2:58" ht="20.25" customHeight="1">
      <c r="B168" s="939"/>
      <c r="C168" s="959"/>
      <c r="D168" s="979"/>
      <c r="E168" s="989"/>
      <c r="F168" s="993"/>
      <c r="G168" s="1006"/>
      <c r="H168" s="1018"/>
      <c r="I168" s="1026"/>
      <c r="J168" s="1026"/>
      <c r="K168" s="1031"/>
      <c r="L168" s="1040"/>
      <c r="M168" s="1049"/>
      <c r="N168" s="1049"/>
      <c r="O168" s="1061"/>
      <c r="P168" s="1069" t="s">
        <v>590</v>
      </c>
      <c r="Q168" s="1078"/>
      <c r="R168" s="1086"/>
      <c r="S168" s="1103" t="str">
        <f>IF(S167="","",VLOOKUP(S167,'標準様式１シフト記号表（勤務時間帯）'!$C$7:$K$36,9,FALSE))</f>
        <v/>
      </c>
      <c r="T168" s="1116" t="str">
        <f>IF(T167="","",VLOOKUP(T167,'標準様式１シフト記号表（勤務時間帯）'!$C$7:$K$36,9,FALSE))</f>
        <v/>
      </c>
      <c r="U168" s="1116" t="str">
        <f>IF(U167="","",VLOOKUP(U167,'標準様式１シフト記号表（勤務時間帯）'!$C$7:$K$36,9,FALSE))</f>
        <v/>
      </c>
      <c r="V168" s="1116" t="str">
        <f>IF(V167="","",VLOOKUP(V167,'標準様式１シフト記号表（勤務時間帯）'!$C$7:$K$36,9,FALSE))</f>
        <v/>
      </c>
      <c r="W168" s="1116" t="str">
        <f>IF(W167="","",VLOOKUP(W167,'標準様式１シフト記号表（勤務時間帯）'!$C$7:$K$36,9,FALSE))</f>
        <v/>
      </c>
      <c r="X168" s="1116" t="str">
        <f>IF(X167="","",VLOOKUP(X167,'標準様式１シフト記号表（勤務時間帯）'!$C$7:$K$36,9,FALSE))</f>
        <v/>
      </c>
      <c r="Y168" s="1127" t="str">
        <f>IF(Y167="","",VLOOKUP(Y167,'標準様式１シフト記号表（勤務時間帯）'!$C$7:$K$36,9,FALSE))</f>
        <v/>
      </c>
      <c r="Z168" s="1103" t="str">
        <f>IF(Z167="","",VLOOKUP(Z167,'標準様式１シフト記号表（勤務時間帯）'!$C$7:$K$36,9,FALSE))</f>
        <v/>
      </c>
      <c r="AA168" s="1116" t="str">
        <f>IF(AA167="","",VLOOKUP(AA167,'標準様式１シフト記号表（勤務時間帯）'!$C$7:$K$36,9,FALSE))</f>
        <v/>
      </c>
      <c r="AB168" s="1116" t="str">
        <f>IF(AB167="","",VLOOKUP(AB167,'標準様式１シフト記号表（勤務時間帯）'!$C$7:$K$36,9,FALSE))</f>
        <v/>
      </c>
      <c r="AC168" s="1116" t="str">
        <f>IF(AC167="","",VLOOKUP(AC167,'標準様式１シフト記号表（勤務時間帯）'!$C$7:$K$36,9,FALSE))</f>
        <v/>
      </c>
      <c r="AD168" s="1116" t="str">
        <f>IF(AD167="","",VLOOKUP(AD167,'標準様式１シフト記号表（勤務時間帯）'!$C$7:$K$36,9,FALSE))</f>
        <v/>
      </c>
      <c r="AE168" s="1116" t="str">
        <f>IF(AE167="","",VLOOKUP(AE167,'標準様式１シフト記号表（勤務時間帯）'!$C$7:$K$36,9,FALSE))</f>
        <v/>
      </c>
      <c r="AF168" s="1127" t="str">
        <f>IF(AF167="","",VLOOKUP(AF167,'標準様式１シフト記号表（勤務時間帯）'!$C$7:$K$36,9,FALSE))</f>
        <v/>
      </c>
      <c r="AG168" s="1103" t="str">
        <f>IF(AG167="","",VLOOKUP(AG167,'標準様式１シフト記号表（勤務時間帯）'!$C$7:$K$36,9,FALSE))</f>
        <v/>
      </c>
      <c r="AH168" s="1116" t="str">
        <f>IF(AH167="","",VLOOKUP(AH167,'標準様式１シフト記号表（勤務時間帯）'!$C$7:$K$36,9,FALSE))</f>
        <v/>
      </c>
      <c r="AI168" s="1116" t="str">
        <f>IF(AI167="","",VLOOKUP(AI167,'標準様式１シフト記号表（勤務時間帯）'!$C$7:$K$36,9,FALSE))</f>
        <v/>
      </c>
      <c r="AJ168" s="1116" t="str">
        <f>IF(AJ167="","",VLOOKUP(AJ167,'標準様式１シフト記号表（勤務時間帯）'!$C$7:$K$36,9,FALSE))</f>
        <v/>
      </c>
      <c r="AK168" s="1116" t="str">
        <f>IF(AK167="","",VLOOKUP(AK167,'標準様式１シフト記号表（勤務時間帯）'!$C$7:$K$36,9,FALSE))</f>
        <v/>
      </c>
      <c r="AL168" s="1116" t="str">
        <f>IF(AL167="","",VLOOKUP(AL167,'標準様式１シフト記号表（勤務時間帯）'!$C$7:$K$36,9,FALSE))</f>
        <v/>
      </c>
      <c r="AM168" s="1127" t="str">
        <f>IF(AM167="","",VLOOKUP(AM167,'標準様式１シフト記号表（勤務時間帯）'!$C$7:$K$36,9,FALSE))</f>
        <v/>
      </c>
      <c r="AN168" s="1103" t="str">
        <f>IF(AN167="","",VLOOKUP(AN167,'標準様式１シフト記号表（勤務時間帯）'!$C$7:$K$36,9,FALSE))</f>
        <v/>
      </c>
      <c r="AO168" s="1116" t="str">
        <f>IF(AO167="","",VLOOKUP(AO167,'標準様式１シフト記号表（勤務時間帯）'!$C$7:$K$36,9,FALSE))</f>
        <v/>
      </c>
      <c r="AP168" s="1116" t="str">
        <f>IF(AP167="","",VLOOKUP(AP167,'標準様式１シフト記号表（勤務時間帯）'!$C$7:$K$36,9,FALSE))</f>
        <v/>
      </c>
      <c r="AQ168" s="1116" t="str">
        <f>IF(AQ167="","",VLOOKUP(AQ167,'標準様式１シフト記号表（勤務時間帯）'!$C$7:$K$36,9,FALSE))</f>
        <v/>
      </c>
      <c r="AR168" s="1116" t="str">
        <f>IF(AR167="","",VLOOKUP(AR167,'標準様式１シフト記号表（勤務時間帯）'!$C$7:$K$36,9,FALSE))</f>
        <v/>
      </c>
      <c r="AS168" s="1116" t="str">
        <f>IF(AS167="","",VLOOKUP(AS167,'標準様式１シフト記号表（勤務時間帯）'!$C$7:$K$36,9,FALSE))</f>
        <v/>
      </c>
      <c r="AT168" s="1127" t="str">
        <f>IF(AT167="","",VLOOKUP(AT167,'標準様式１シフト記号表（勤務時間帯）'!$C$7:$K$36,9,FALSE))</f>
        <v/>
      </c>
      <c r="AU168" s="1103" t="str">
        <f>IF(AU167="","",VLOOKUP(AU167,'標準様式１シフト記号表（勤務時間帯）'!$C$7:$K$36,9,FALSE))</f>
        <v/>
      </c>
      <c r="AV168" s="1116" t="str">
        <f>IF(AV167="","",VLOOKUP(AV167,'標準様式１シフト記号表（勤務時間帯）'!$C$7:$K$36,9,FALSE))</f>
        <v/>
      </c>
      <c r="AW168" s="1116" t="str">
        <f>IF(AW167="","",VLOOKUP(AW167,'標準様式１シフト記号表（勤務時間帯）'!$C$7:$K$36,9,FALSE))</f>
        <v/>
      </c>
      <c r="AX168" s="1162">
        <f>IF($BB$4="４週",SUM(S168:AT168),IF($BB$4="暦月",SUM(S168:AW168),""))</f>
        <v>0</v>
      </c>
      <c r="AY168" s="1175"/>
      <c r="AZ168" s="1186">
        <f>IF($BB$4="４週",AX168/4,IF($BB$4="暦月",'標準様式１（100名）'!AX168/('標準様式１（100名）'!$BB$9/7),""))</f>
        <v>0</v>
      </c>
      <c r="BA168" s="1195"/>
      <c r="BB168" s="1210"/>
      <c r="BC168" s="1049"/>
      <c r="BD168" s="1049"/>
      <c r="BE168" s="1049"/>
      <c r="BF168" s="1061"/>
    </row>
    <row r="169" spans="2:58" ht="20.25" customHeight="1">
      <c r="B169" s="939"/>
      <c r="C169" s="960"/>
      <c r="D169" s="980"/>
      <c r="E169" s="990"/>
      <c r="F169" s="1244">
        <f>C167</f>
        <v>0</v>
      </c>
      <c r="G169" s="1007"/>
      <c r="H169" s="1018"/>
      <c r="I169" s="1026"/>
      <c r="J169" s="1026"/>
      <c r="K169" s="1031"/>
      <c r="L169" s="1042"/>
      <c r="M169" s="1051"/>
      <c r="N169" s="1051"/>
      <c r="O169" s="1063"/>
      <c r="P169" s="1070" t="s">
        <v>316</v>
      </c>
      <c r="Q169" s="1079"/>
      <c r="R169" s="1087"/>
      <c r="S169" s="1104" t="str">
        <f>IF(S167="","",VLOOKUP(S167,'標準様式１シフト記号表（勤務時間帯）'!$C$7:$U$36,19,FALSE))</f>
        <v/>
      </c>
      <c r="T169" s="1117" t="str">
        <f>IF(T167="","",VLOOKUP(T167,'標準様式１シフト記号表（勤務時間帯）'!$C$7:$U$36,19,FALSE))</f>
        <v/>
      </c>
      <c r="U169" s="1117" t="str">
        <f>IF(U167="","",VLOOKUP(U167,'標準様式１シフト記号表（勤務時間帯）'!$C$7:$U$36,19,FALSE))</f>
        <v/>
      </c>
      <c r="V169" s="1117" t="str">
        <f>IF(V167="","",VLOOKUP(V167,'標準様式１シフト記号表（勤務時間帯）'!$C$7:$U$36,19,FALSE))</f>
        <v/>
      </c>
      <c r="W169" s="1117" t="str">
        <f>IF(W167="","",VLOOKUP(W167,'標準様式１シフト記号表（勤務時間帯）'!$C$7:$U$36,19,FALSE))</f>
        <v/>
      </c>
      <c r="X169" s="1117" t="str">
        <f>IF(X167="","",VLOOKUP(X167,'標準様式１シフト記号表（勤務時間帯）'!$C$7:$U$36,19,FALSE))</f>
        <v/>
      </c>
      <c r="Y169" s="1128" t="str">
        <f>IF(Y167="","",VLOOKUP(Y167,'標準様式１シフト記号表（勤務時間帯）'!$C$7:$U$36,19,FALSE))</f>
        <v/>
      </c>
      <c r="Z169" s="1104" t="str">
        <f>IF(Z167="","",VLOOKUP(Z167,'標準様式１シフト記号表（勤務時間帯）'!$C$7:$U$36,19,FALSE))</f>
        <v/>
      </c>
      <c r="AA169" s="1117" t="str">
        <f>IF(AA167="","",VLOOKUP(AA167,'標準様式１シフト記号表（勤務時間帯）'!$C$7:$U$36,19,FALSE))</f>
        <v/>
      </c>
      <c r="AB169" s="1117" t="str">
        <f>IF(AB167="","",VLOOKUP(AB167,'標準様式１シフト記号表（勤務時間帯）'!$C$7:$U$36,19,FALSE))</f>
        <v/>
      </c>
      <c r="AC169" s="1117" t="str">
        <f>IF(AC167="","",VLOOKUP(AC167,'標準様式１シフト記号表（勤務時間帯）'!$C$7:$U$36,19,FALSE))</f>
        <v/>
      </c>
      <c r="AD169" s="1117" t="str">
        <f>IF(AD167="","",VLOOKUP(AD167,'標準様式１シフト記号表（勤務時間帯）'!$C$7:$U$36,19,FALSE))</f>
        <v/>
      </c>
      <c r="AE169" s="1117" t="str">
        <f>IF(AE167="","",VLOOKUP(AE167,'標準様式１シフト記号表（勤務時間帯）'!$C$7:$U$36,19,FALSE))</f>
        <v/>
      </c>
      <c r="AF169" s="1128" t="str">
        <f>IF(AF167="","",VLOOKUP(AF167,'標準様式１シフト記号表（勤務時間帯）'!$C$7:$U$36,19,FALSE))</f>
        <v/>
      </c>
      <c r="AG169" s="1104" t="str">
        <f>IF(AG167="","",VLOOKUP(AG167,'標準様式１シフト記号表（勤務時間帯）'!$C$7:$U$36,19,FALSE))</f>
        <v/>
      </c>
      <c r="AH169" s="1117" t="str">
        <f>IF(AH167="","",VLOOKUP(AH167,'標準様式１シフト記号表（勤務時間帯）'!$C$7:$U$36,19,FALSE))</f>
        <v/>
      </c>
      <c r="AI169" s="1117" t="str">
        <f>IF(AI167="","",VLOOKUP(AI167,'標準様式１シフト記号表（勤務時間帯）'!$C$7:$U$36,19,FALSE))</f>
        <v/>
      </c>
      <c r="AJ169" s="1117" t="str">
        <f>IF(AJ167="","",VLOOKUP(AJ167,'標準様式１シフト記号表（勤務時間帯）'!$C$7:$U$36,19,FALSE))</f>
        <v/>
      </c>
      <c r="AK169" s="1117" t="str">
        <f>IF(AK167="","",VLOOKUP(AK167,'標準様式１シフト記号表（勤務時間帯）'!$C$7:$U$36,19,FALSE))</f>
        <v/>
      </c>
      <c r="AL169" s="1117" t="str">
        <f>IF(AL167="","",VLOOKUP(AL167,'標準様式１シフト記号表（勤務時間帯）'!$C$7:$U$36,19,FALSE))</f>
        <v/>
      </c>
      <c r="AM169" s="1128" t="str">
        <f>IF(AM167="","",VLOOKUP(AM167,'標準様式１シフト記号表（勤務時間帯）'!$C$7:$U$36,19,FALSE))</f>
        <v/>
      </c>
      <c r="AN169" s="1104" t="str">
        <f>IF(AN167="","",VLOOKUP(AN167,'標準様式１シフト記号表（勤務時間帯）'!$C$7:$U$36,19,FALSE))</f>
        <v/>
      </c>
      <c r="AO169" s="1117" t="str">
        <f>IF(AO167="","",VLOOKUP(AO167,'標準様式１シフト記号表（勤務時間帯）'!$C$7:$U$36,19,FALSE))</f>
        <v/>
      </c>
      <c r="AP169" s="1117" t="str">
        <f>IF(AP167="","",VLOOKUP(AP167,'標準様式１シフト記号表（勤務時間帯）'!$C$7:$U$36,19,FALSE))</f>
        <v/>
      </c>
      <c r="AQ169" s="1117" t="str">
        <f>IF(AQ167="","",VLOOKUP(AQ167,'標準様式１シフト記号表（勤務時間帯）'!$C$7:$U$36,19,FALSE))</f>
        <v/>
      </c>
      <c r="AR169" s="1117" t="str">
        <f>IF(AR167="","",VLOOKUP(AR167,'標準様式１シフト記号表（勤務時間帯）'!$C$7:$U$36,19,FALSE))</f>
        <v/>
      </c>
      <c r="AS169" s="1117" t="str">
        <f>IF(AS167="","",VLOOKUP(AS167,'標準様式１シフト記号表（勤務時間帯）'!$C$7:$U$36,19,FALSE))</f>
        <v/>
      </c>
      <c r="AT169" s="1128" t="str">
        <f>IF(AT167="","",VLOOKUP(AT167,'標準様式１シフト記号表（勤務時間帯）'!$C$7:$U$36,19,FALSE))</f>
        <v/>
      </c>
      <c r="AU169" s="1104" t="str">
        <f>IF(AU167="","",VLOOKUP(AU167,'標準様式１シフト記号表（勤務時間帯）'!$C$7:$U$36,19,FALSE))</f>
        <v/>
      </c>
      <c r="AV169" s="1117" t="str">
        <f>IF(AV167="","",VLOOKUP(AV167,'標準様式１シフト記号表（勤務時間帯）'!$C$7:$U$36,19,FALSE))</f>
        <v/>
      </c>
      <c r="AW169" s="1117" t="str">
        <f>IF(AW167="","",VLOOKUP(AW167,'標準様式１シフト記号表（勤務時間帯）'!$C$7:$U$36,19,FALSE))</f>
        <v/>
      </c>
      <c r="AX169" s="1163">
        <f>IF($BB$4="４週",SUM(S169:AT169),IF($BB$4="暦月",SUM(S169:AW169),""))</f>
        <v>0</v>
      </c>
      <c r="AY169" s="1176"/>
      <c r="AZ169" s="1187">
        <f>IF($BB$4="４週",AX169/4,IF($BB$4="暦月",'標準様式１（100名）'!AX169/('標準様式１（100名）'!$BB$9/7),""))</f>
        <v>0</v>
      </c>
      <c r="BA169" s="1196"/>
      <c r="BB169" s="1211"/>
      <c r="BC169" s="1051"/>
      <c r="BD169" s="1051"/>
      <c r="BE169" s="1051"/>
      <c r="BF169" s="1063"/>
    </row>
    <row r="170" spans="2:58" ht="20.25" customHeight="1">
      <c r="B170" s="939">
        <f>B167+1</f>
        <v>50</v>
      </c>
      <c r="C170" s="958"/>
      <c r="D170" s="978"/>
      <c r="E170" s="988"/>
      <c r="F170" s="995"/>
      <c r="G170" s="995"/>
      <c r="H170" s="1019"/>
      <c r="I170" s="1026"/>
      <c r="J170" s="1026"/>
      <c r="K170" s="1031"/>
      <c r="L170" s="1041"/>
      <c r="M170" s="1050"/>
      <c r="N170" s="1050"/>
      <c r="O170" s="1062"/>
      <c r="P170" s="1071" t="s">
        <v>589</v>
      </c>
      <c r="Q170" s="1080"/>
      <c r="R170" s="1088"/>
      <c r="S170" s="1252"/>
      <c r="T170" s="1254"/>
      <c r="U170" s="1254"/>
      <c r="V170" s="1254"/>
      <c r="W170" s="1254"/>
      <c r="X170" s="1254"/>
      <c r="Y170" s="1255"/>
      <c r="Z170" s="1252"/>
      <c r="AA170" s="1254"/>
      <c r="AB170" s="1254"/>
      <c r="AC170" s="1254"/>
      <c r="AD170" s="1254"/>
      <c r="AE170" s="1254"/>
      <c r="AF170" s="1255"/>
      <c r="AG170" s="1252"/>
      <c r="AH170" s="1254"/>
      <c r="AI170" s="1254"/>
      <c r="AJ170" s="1254"/>
      <c r="AK170" s="1254"/>
      <c r="AL170" s="1254"/>
      <c r="AM170" s="1255"/>
      <c r="AN170" s="1252"/>
      <c r="AO170" s="1254"/>
      <c r="AP170" s="1254"/>
      <c r="AQ170" s="1254"/>
      <c r="AR170" s="1254"/>
      <c r="AS170" s="1254"/>
      <c r="AT170" s="1255"/>
      <c r="AU170" s="1252"/>
      <c r="AV170" s="1254"/>
      <c r="AW170" s="1254"/>
      <c r="AX170" s="1257"/>
      <c r="AY170" s="1261"/>
      <c r="AZ170" s="1264"/>
      <c r="BA170" s="1267"/>
      <c r="BB170" s="1209"/>
      <c r="BC170" s="1050"/>
      <c r="BD170" s="1050"/>
      <c r="BE170" s="1050"/>
      <c r="BF170" s="1062"/>
    </row>
    <row r="171" spans="2:58" ht="20.25" customHeight="1">
      <c r="B171" s="939"/>
      <c r="C171" s="959"/>
      <c r="D171" s="979"/>
      <c r="E171" s="989"/>
      <c r="F171" s="993"/>
      <c r="G171" s="1006"/>
      <c r="H171" s="1018"/>
      <c r="I171" s="1026"/>
      <c r="J171" s="1026"/>
      <c r="K171" s="1031"/>
      <c r="L171" s="1040"/>
      <c r="M171" s="1049"/>
      <c r="N171" s="1049"/>
      <c r="O171" s="1061"/>
      <c r="P171" s="1069" t="s">
        <v>590</v>
      </c>
      <c r="Q171" s="1078"/>
      <c r="R171" s="1086"/>
      <c r="S171" s="1103" t="str">
        <f>IF(S170="","",VLOOKUP(S170,'標準様式１シフト記号表（勤務時間帯）'!$C$7:$K$36,9,FALSE))</f>
        <v/>
      </c>
      <c r="T171" s="1116" t="str">
        <f>IF(T170="","",VLOOKUP(T170,'標準様式１シフト記号表（勤務時間帯）'!$C$7:$K$36,9,FALSE))</f>
        <v/>
      </c>
      <c r="U171" s="1116" t="str">
        <f>IF(U170="","",VLOOKUP(U170,'標準様式１シフト記号表（勤務時間帯）'!$C$7:$K$36,9,FALSE))</f>
        <v/>
      </c>
      <c r="V171" s="1116" t="str">
        <f>IF(V170="","",VLOOKUP(V170,'標準様式１シフト記号表（勤務時間帯）'!$C$7:$K$36,9,FALSE))</f>
        <v/>
      </c>
      <c r="W171" s="1116" t="str">
        <f>IF(W170="","",VLOOKUP(W170,'標準様式１シフト記号表（勤務時間帯）'!$C$7:$K$36,9,FALSE))</f>
        <v/>
      </c>
      <c r="X171" s="1116" t="str">
        <f>IF(X170="","",VLOOKUP(X170,'標準様式１シフト記号表（勤務時間帯）'!$C$7:$K$36,9,FALSE))</f>
        <v/>
      </c>
      <c r="Y171" s="1127" t="str">
        <f>IF(Y170="","",VLOOKUP(Y170,'標準様式１シフト記号表（勤務時間帯）'!$C$7:$K$36,9,FALSE))</f>
        <v/>
      </c>
      <c r="Z171" s="1103" t="str">
        <f>IF(Z170="","",VLOOKUP(Z170,'標準様式１シフト記号表（勤務時間帯）'!$C$7:$K$36,9,FALSE))</f>
        <v/>
      </c>
      <c r="AA171" s="1116" t="str">
        <f>IF(AA170="","",VLOOKUP(AA170,'標準様式１シフト記号表（勤務時間帯）'!$C$7:$K$36,9,FALSE))</f>
        <v/>
      </c>
      <c r="AB171" s="1116" t="str">
        <f>IF(AB170="","",VLOOKUP(AB170,'標準様式１シフト記号表（勤務時間帯）'!$C$7:$K$36,9,FALSE))</f>
        <v/>
      </c>
      <c r="AC171" s="1116" t="str">
        <f>IF(AC170="","",VLOOKUP(AC170,'標準様式１シフト記号表（勤務時間帯）'!$C$7:$K$36,9,FALSE))</f>
        <v/>
      </c>
      <c r="AD171" s="1116" t="str">
        <f>IF(AD170="","",VLOOKUP(AD170,'標準様式１シフト記号表（勤務時間帯）'!$C$7:$K$36,9,FALSE))</f>
        <v/>
      </c>
      <c r="AE171" s="1116" t="str">
        <f>IF(AE170="","",VLOOKUP(AE170,'標準様式１シフト記号表（勤務時間帯）'!$C$7:$K$36,9,FALSE))</f>
        <v/>
      </c>
      <c r="AF171" s="1127" t="str">
        <f>IF(AF170="","",VLOOKUP(AF170,'標準様式１シフト記号表（勤務時間帯）'!$C$7:$K$36,9,FALSE))</f>
        <v/>
      </c>
      <c r="AG171" s="1103" t="str">
        <f>IF(AG170="","",VLOOKUP(AG170,'標準様式１シフト記号表（勤務時間帯）'!$C$7:$K$36,9,FALSE))</f>
        <v/>
      </c>
      <c r="AH171" s="1116" t="str">
        <f>IF(AH170="","",VLOOKUP(AH170,'標準様式１シフト記号表（勤務時間帯）'!$C$7:$K$36,9,FALSE))</f>
        <v/>
      </c>
      <c r="AI171" s="1116" t="str">
        <f>IF(AI170="","",VLOOKUP(AI170,'標準様式１シフト記号表（勤務時間帯）'!$C$7:$K$36,9,FALSE))</f>
        <v/>
      </c>
      <c r="AJ171" s="1116" t="str">
        <f>IF(AJ170="","",VLOOKUP(AJ170,'標準様式１シフト記号表（勤務時間帯）'!$C$7:$K$36,9,FALSE))</f>
        <v/>
      </c>
      <c r="AK171" s="1116" t="str">
        <f>IF(AK170="","",VLOOKUP(AK170,'標準様式１シフト記号表（勤務時間帯）'!$C$7:$K$36,9,FALSE))</f>
        <v/>
      </c>
      <c r="AL171" s="1116" t="str">
        <f>IF(AL170="","",VLOOKUP(AL170,'標準様式１シフト記号表（勤務時間帯）'!$C$7:$K$36,9,FALSE))</f>
        <v/>
      </c>
      <c r="AM171" s="1127" t="str">
        <f>IF(AM170="","",VLOOKUP(AM170,'標準様式１シフト記号表（勤務時間帯）'!$C$7:$K$36,9,FALSE))</f>
        <v/>
      </c>
      <c r="AN171" s="1103" t="str">
        <f>IF(AN170="","",VLOOKUP(AN170,'標準様式１シフト記号表（勤務時間帯）'!$C$7:$K$36,9,FALSE))</f>
        <v/>
      </c>
      <c r="AO171" s="1116" t="str">
        <f>IF(AO170="","",VLOOKUP(AO170,'標準様式１シフト記号表（勤務時間帯）'!$C$7:$K$36,9,FALSE))</f>
        <v/>
      </c>
      <c r="AP171" s="1116" t="str">
        <f>IF(AP170="","",VLOOKUP(AP170,'標準様式１シフト記号表（勤務時間帯）'!$C$7:$K$36,9,FALSE))</f>
        <v/>
      </c>
      <c r="AQ171" s="1116" t="str">
        <f>IF(AQ170="","",VLOOKUP(AQ170,'標準様式１シフト記号表（勤務時間帯）'!$C$7:$K$36,9,FALSE))</f>
        <v/>
      </c>
      <c r="AR171" s="1116" t="str">
        <f>IF(AR170="","",VLOOKUP(AR170,'標準様式１シフト記号表（勤務時間帯）'!$C$7:$K$36,9,FALSE))</f>
        <v/>
      </c>
      <c r="AS171" s="1116" t="str">
        <f>IF(AS170="","",VLOOKUP(AS170,'標準様式１シフト記号表（勤務時間帯）'!$C$7:$K$36,9,FALSE))</f>
        <v/>
      </c>
      <c r="AT171" s="1127" t="str">
        <f>IF(AT170="","",VLOOKUP(AT170,'標準様式１シフト記号表（勤務時間帯）'!$C$7:$K$36,9,FALSE))</f>
        <v/>
      </c>
      <c r="AU171" s="1103" t="str">
        <f>IF(AU170="","",VLOOKUP(AU170,'標準様式１シフト記号表（勤務時間帯）'!$C$7:$K$36,9,FALSE))</f>
        <v/>
      </c>
      <c r="AV171" s="1116" t="str">
        <f>IF(AV170="","",VLOOKUP(AV170,'標準様式１シフト記号表（勤務時間帯）'!$C$7:$K$36,9,FALSE))</f>
        <v/>
      </c>
      <c r="AW171" s="1116" t="str">
        <f>IF(AW170="","",VLOOKUP(AW170,'標準様式１シフト記号表（勤務時間帯）'!$C$7:$K$36,9,FALSE))</f>
        <v/>
      </c>
      <c r="AX171" s="1162">
        <f>IF($BB$4="４週",SUM(S171:AT171),IF($BB$4="暦月",SUM(S171:AW171),""))</f>
        <v>0</v>
      </c>
      <c r="AY171" s="1175"/>
      <c r="AZ171" s="1186">
        <f>IF($BB$4="４週",AX171/4,IF($BB$4="暦月",'標準様式１（100名）'!AX171/('標準様式１（100名）'!$BB$9/7),""))</f>
        <v>0</v>
      </c>
      <c r="BA171" s="1195"/>
      <c r="BB171" s="1210"/>
      <c r="BC171" s="1049"/>
      <c r="BD171" s="1049"/>
      <c r="BE171" s="1049"/>
      <c r="BF171" s="1061"/>
    </row>
    <row r="172" spans="2:58" ht="20.25" customHeight="1">
      <c r="B172" s="939"/>
      <c r="C172" s="960"/>
      <c r="D172" s="980"/>
      <c r="E172" s="990"/>
      <c r="F172" s="1244">
        <f>C170</f>
        <v>0</v>
      </c>
      <c r="G172" s="1007"/>
      <c r="H172" s="1018"/>
      <c r="I172" s="1026"/>
      <c r="J172" s="1026"/>
      <c r="K172" s="1031"/>
      <c r="L172" s="1042"/>
      <c r="M172" s="1051"/>
      <c r="N172" s="1051"/>
      <c r="O172" s="1063"/>
      <c r="P172" s="1070" t="s">
        <v>316</v>
      </c>
      <c r="Q172" s="1079"/>
      <c r="R172" s="1087"/>
      <c r="S172" s="1104" t="str">
        <f>IF(S170="","",VLOOKUP(S170,'標準様式１シフト記号表（勤務時間帯）'!$C$7:$U$36,19,FALSE))</f>
        <v/>
      </c>
      <c r="T172" s="1117" t="str">
        <f>IF(T170="","",VLOOKUP(T170,'標準様式１シフト記号表（勤務時間帯）'!$C$7:$U$36,19,FALSE))</f>
        <v/>
      </c>
      <c r="U172" s="1117" t="str">
        <f>IF(U170="","",VLOOKUP(U170,'標準様式１シフト記号表（勤務時間帯）'!$C$7:$U$36,19,FALSE))</f>
        <v/>
      </c>
      <c r="V172" s="1117" t="str">
        <f>IF(V170="","",VLOOKUP(V170,'標準様式１シフト記号表（勤務時間帯）'!$C$7:$U$36,19,FALSE))</f>
        <v/>
      </c>
      <c r="W172" s="1117" t="str">
        <f>IF(W170="","",VLOOKUP(W170,'標準様式１シフト記号表（勤務時間帯）'!$C$7:$U$36,19,FALSE))</f>
        <v/>
      </c>
      <c r="X172" s="1117" t="str">
        <f>IF(X170="","",VLOOKUP(X170,'標準様式１シフト記号表（勤務時間帯）'!$C$7:$U$36,19,FALSE))</f>
        <v/>
      </c>
      <c r="Y172" s="1128" t="str">
        <f>IF(Y170="","",VLOOKUP(Y170,'標準様式１シフト記号表（勤務時間帯）'!$C$7:$U$36,19,FALSE))</f>
        <v/>
      </c>
      <c r="Z172" s="1104" t="str">
        <f>IF(Z170="","",VLOOKUP(Z170,'標準様式１シフト記号表（勤務時間帯）'!$C$7:$U$36,19,FALSE))</f>
        <v/>
      </c>
      <c r="AA172" s="1117" t="str">
        <f>IF(AA170="","",VLOOKUP(AA170,'標準様式１シフト記号表（勤務時間帯）'!$C$7:$U$36,19,FALSE))</f>
        <v/>
      </c>
      <c r="AB172" s="1117" t="str">
        <f>IF(AB170="","",VLOOKUP(AB170,'標準様式１シフト記号表（勤務時間帯）'!$C$7:$U$36,19,FALSE))</f>
        <v/>
      </c>
      <c r="AC172" s="1117" t="str">
        <f>IF(AC170="","",VLOOKUP(AC170,'標準様式１シフト記号表（勤務時間帯）'!$C$7:$U$36,19,FALSE))</f>
        <v/>
      </c>
      <c r="AD172" s="1117" t="str">
        <f>IF(AD170="","",VLOOKUP(AD170,'標準様式１シフト記号表（勤務時間帯）'!$C$7:$U$36,19,FALSE))</f>
        <v/>
      </c>
      <c r="AE172" s="1117" t="str">
        <f>IF(AE170="","",VLOOKUP(AE170,'標準様式１シフト記号表（勤務時間帯）'!$C$7:$U$36,19,FALSE))</f>
        <v/>
      </c>
      <c r="AF172" s="1128" t="str">
        <f>IF(AF170="","",VLOOKUP(AF170,'標準様式１シフト記号表（勤務時間帯）'!$C$7:$U$36,19,FALSE))</f>
        <v/>
      </c>
      <c r="AG172" s="1104" t="str">
        <f>IF(AG170="","",VLOOKUP(AG170,'標準様式１シフト記号表（勤務時間帯）'!$C$7:$U$36,19,FALSE))</f>
        <v/>
      </c>
      <c r="AH172" s="1117" t="str">
        <f>IF(AH170="","",VLOOKUP(AH170,'標準様式１シフト記号表（勤務時間帯）'!$C$7:$U$36,19,FALSE))</f>
        <v/>
      </c>
      <c r="AI172" s="1117" t="str">
        <f>IF(AI170="","",VLOOKUP(AI170,'標準様式１シフト記号表（勤務時間帯）'!$C$7:$U$36,19,FALSE))</f>
        <v/>
      </c>
      <c r="AJ172" s="1117" t="str">
        <f>IF(AJ170="","",VLOOKUP(AJ170,'標準様式１シフト記号表（勤務時間帯）'!$C$7:$U$36,19,FALSE))</f>
        <v/>
      </c>
      <c r="AK172" s="1117" t="str">
        <f>IF(AK170="","",VLOOKUP(AK170,'標準様式１シフト記号表（勤務時間帯）'!$C$7:$U$36,19,FALSE))</f>
        <v/>
      </c>
      <c r="AL172" s="1117" t="str">
        <f>IF(AL170="","",VLOOKUP(AL170,'標準様式１シフト記号表（勤務時間帯）'!$C$7:$U$36,19,FALSE))</f>
        <v/>
      </c>
      <c r="AM172" s="1128" t="str">
        <f>IF(AM170="","",VLOOKUP(AM170,'標準様式１シフト記号表（勤務時間帯）'!$C$7:$U$36,19,FALSE))</f>
        <v/>
      </c>
      <c r="AN172" s="1104" t="str">
        <f>IF(AN170="","",VLOOKUP(AN170,'標準様式１シフト記号表（勤務時間帯）'!$C$7:$U$36,19,FALSE))</f>
        <v/>
      </c>
      <c r="AO172" s="1117" t="str">
        <f>IF(AO170="","",VLOOKUP(AO170,'標準様式１シフト記号表（勤務時間帯）'!$C$7:$U$36,19,FALSE))</f>
        <v/>
      </c>
      <c r="AP172" s="1117" t="str">
        <f>IF(AP170="","",VLOOKUP(AP170,'標準様式１シフト記号表（勤務時間帯）'!$C$7:$U$36,19,FALSE))</f>
        <v/>
      </c>
      <c r="AQ172" s="1117" t="str">
        <f>IF(AQ170="","",VLOOKUP(AQ170,'標準様式１シフト記号表（勤務時間帯）'!$C$7:$U$36,19,FALSE))</f>
        <v/>
      </c>
      <c r="AR172" s="1117" t="str">
        <f>IF(AR170="","",VLOOKUP(AR170,'標準様式１シフト記号表（勤務時間帯）'!$C$7:$U$36,19,FALSE))</f>
        <v/>
      </c>
      <c r="AS172" s="1117" t="str">
        <f>IF(AS170="","",VLOOKUP(AS170,'標準様式１シフト記号表（勤務時間帯）'!$C$7:$U$36,19,FALSE))</f>
        <v/>
      </c>
      <c r="AT172" s="1128" t="str">
        <f>IF(AT170="","",VLOOKUP(AT170,'標準様式１シフト記号表（勤務時間帯）'!$C$7:$U$36,19,FALSE))</f>
        <v/>
      </c>
      <c r="AU172" s="1104" t="str">
        <f>IF(AU170="","",VLOOKUP(AU170,'標準様式１シフト記号表（勤務時間帯）'!$C$7:$U$36,19,FALSE))</f>
        <v/>
      </c>
      <c r="AV172" s="1117" t="str">
        <f>IF(AV170="","",VLOOKUP(AV170,'標準様式１シフト記号表（勤務時間帯）'!$C$7:$U$36,19,FALSE))</f>
        <v/>
      </c>
      <c r="AW172" s="1117" t="str">
        <f>IF(AW170="","",VLOOKUP(AW170,'標準様式１シフト記号表（勤務時間帯）'!$C$7:$U$36,19,FALSE))</f>
        <v/>
      </c>
      <c r="AX172" s="1163">
        <f>IF($BB$4="４週",SUM(S172:AT172),IF($BB$4="暦月",SUM(S172:AW172),""))</f>
        <v>0</v>
      </c>
      <c r="AY172" s="1176"/>
      <c r="AZ172" s="1187">
        <f>IF($BB$4="４週",AX172/4,IF($BB$4="暦月",'標準様式１（100名）'!AX172/('標準様式１（100名）'!$BB$9/7),""))</f>
        <v>0</v>
      </c>
      <c r="BA172" s="1196"/>
      <c r="BB172" s="1211"/>
      <c r="BC172" s="1051"/>
      <c r="BD172" s="1051"/>
      <c r="BE172" s="1051"/>
      <c r="BF172" s="1063"/>
    </row>
    <row r="173" spans="2:58" ht="20.25" customHeight="1">
      <c r="B173" s="939">
        <f>B170+1</f>
        <v>51</v>
      </c>
      <c r="C173" s="958"/>
      <c r="D173" s="978"/>
      <c r="E173" s="988"/>
      <c r="F173" s="995"/>
      <c r="G173" s="995"/>
      <c r="H173" s="1019"/>
      <c r="I173" s="1026"/>
      <c r="J173" s="1026"/>
      <c r="K173" s="1031"/>
      <c r="L173" s="1041"/>
      <c r="M173" s="1050"/>
      <c r="N173" s="1050"/>
      <c r="O173" s="1062"/>
      <c r="P173" s="1071" t="s">
        <v>589</v>
      </c>
      <c r="Q173" s="1080"/>
      <c r="R173" s="1088"/>
      <c r="S173" s="1252"/>
      <c r="T173" s="1254"/>
      <c r="U173" s="1254"/>
      <c r="V173" s="1254"/>
      <c r="W173" s="1254"/>
      <c r="X173" s="1254"/>
      <c r="Y173" s="1255"/>
      <c r="Z173" s="1252"/>
      <c r="AA173" s="1254"/>
      <c r="AB173" s="1254"/>
      <c r="AC173" s="1254"/>
      <c r="AD173" s="1254"/>
      <c r="AE173" s="1254"/>
      <c r="AF173" s="1255"/>
      <c r="AG173" s="1252"/>
      <c r="AH173" s="1254"/>
      <c r="AI173" s="1254"/>
      <c r="AJ173" s="1254"/>
      <c r="AK173" s="1254"/>
      <c r="AL173" s="1254"/>
      <c r="AM173" s="1255"/>
      <c r="AN173" s="1252"/>
      <c r="AO173" s="1254"/>
      <c r="AP173" s="1254"/>
      <c r="AQ173" s="1254"/>
      <c r="AR173" s="1254"/>
      <c r="AS173" s="1254"/>
      <c r="AT173" s="1255"/>
      <c r="AU173" s="1252"/>
      <c r="AV173" s="1254"/>
      <c r="AW173" s="1254"/>
      <c r="AX173" s="1257"/>
      <c r="AY173" s="1261"/>
      <c r="AZ173" s="1264"/>
      <c r="BA173" s="1267"/>
      <c r="BB173" s="1209"/>
      <c r="BC173" s="1050"/>
      <c r="BD173" s="1050"/>
      <c r="BE173" s="1050"/>
      <c r="BF173" s="1062"/>
    </row>
    <row r="174" spans="2:58" ht="20.25" customHeight="1">
      <c r="B174" s="939"/>
      <c r="C174" s="959"/>
      <c r="D174" s="979"/>
      <c r="E174" s="989"/>
      <c r="F174" s="993"/>
      <c r="G174" s="1006"/>
      <c r="H174" s="1018"/>
      <c r="I174" s="1026"/>
      <c r="J174" s="1026"/>
      <c r="K174" s="1031"/>
      <c r="L174" s="1040"/>
      <c r="M174" s="1049"/>
      <c r="N174" s="1049"/>
      <c r="O174" s="1061"/>
      <c r="P174" s="1069" t="s">
        <v>590</v>
      </c>
      <c r="Q174" s="1078"/>
      <c r="R174" s="1086"/>
      <c r="S174" s="1103" t="str">
        <f>IF(S173="","",VLOOKUP(S173,'標準様式１シフト記号表（勤務時間帯）'!$C$7:$K$36,9,FALSE))</f>
        <v/>
      </c>
      <c r="T174" s="1116" t="str">
        <f>IF(T173="","",VLOOKUP(T173,'標準様式１シフト記号表（勤務時間帯）'!$C$7:$K$36,9,FALSE))</f>
        <v/>
      </c>
      <c r="U174" s="1116" t="str">
        <f>IF(U173="","",VLOOKUP(U173,'標準様式１シフト記号表（勤務時間帯）'!$C$7:$K$36,9,FALSE))</f>
        <v/>
      </c>
      <c r="V174" s="1116" t="str">
        <f>IF(V173="","",VLOOKUP(V173,'標準様式１シフト記号表（勤務時間帯）'!$C$7:$K$36,9,FALSE))</f>
        <v/>
      </c>
      <c r="W174" s="1116" t="str">
        <f>IF(W173="","",VLOOKUP(W173,'標準様式１シフト記号表（勤務時間帯）'!$C$7:$K$36,9,FALSE))</f>
        <v/>
      </c>
      <c r="X174" s="1116" t="str">
        <f>IF(X173="","",VLOOKUP(X173,'標準様式１シフト記号表（勤務時間帯）'!$C$7:$K$36,9,FALSE))</f>
        <v/>
      </c>
      <c r="Y174" s="1127" t="str">
        <f>IF(Y173="","",VLOOKUP(Y173,'標準様式１シフト記号表（勤務時間帯）'!$C$7:$K$36,9,FALSE))</f>
        <v/>
      </c>
      <c r="Z174" s="1103" t="str">
        <f>IF(Z173="","",VLOOKUP(Z173,'標準様式１シフト記号表（勤務時間帯）'!$C$7:$K$36,9,FALSE))</f>
        <v/>
      </c>
      <c r="AA174" s="1116" t="str">
        <f>IF(AA173="","",VLOOKUP(AA173,'標準様式１シフト記号表（勤務時間帯）'!$C$7:$K$36,9,FALSE))</f>
        <v/>
      </c>
      <c r="AB174" s="1116" t="str">
        <f>IF(AB173="","",VLOOKUP(AB173,'標準様式１シフト記号表（勤務時間帯）'!$C$7:$K$36,9,FALSE))</f>
        <v/>
      </c>
      <c r="AC174" s="1116" t="str">
        <f>IF(AC173="","",VLOOKUP(AC173,'標準様式１シフト記号表（勤務時間帯）'!$C$7:$K$36,9,FALSE))</f>
        <v/>
      </c>
      <c r="AD174" s="1116" t="str">
        <f>IF(AD173="","",VLOOKUP(AD173,'標準様式１シフト記号表（勤務時間帯）'!$C$7:$K$36,9,FALSE))</f>
        <v/>
      </c>
      <c r="AE174" s="1116" t="str">
        <f>IF(AE173="","",VLOOKUP(AE173,'標準様式１シフト記号表（勤務時間帯）'!$C$7:$K$36,9,FALSE))</f>
        <v/>
      </c>
      <c r="AF174" s="1127" t="str">
        <f>IF(AF173="","",VLOOKUP(AF173,'標準様式１シフト記号表（勤務時間帯）'!$C$7:$K$36,9,FALSE))</f>
        <v/>
      </c>
      <c r="AG174" s="1103" t="str">
        <f>IF(AG173="","",VLOOKUP(AG173,'標準様式１シフト記号表（勤務時間帯）'!$C$7:$K$36,9,FALSE))</f>
        <v/>
      </c>
      <c r="AH174" s="1116" t="str">
        <f>IF(AH173="","",VLOOKUP(AH173,'標準様式１シフト記号表（勤務時間帯）'!$C$7:$K$36,9,FALSE))</f>
        <v/>
      </c>
      <c r="AI174" s="1116" t="str">
        <f>IF(AI173="","",VLOOKUP(AI173,'標準様式１シフト記号表（勤務時間帯）'!$C$7:$K$36,9,FALSE))</f>
        <v/>
      </c>
      <c r="AJ174" s="1116" t="str">
        <f>IF(AJ173="","",VLOOKUP(AJ173,'標準様式１シフト記号表（勤務時間帯）'!$C$7:$K$36,9,FALSE))</f>
        <v/>
      </c>
      <c r="AK174" s="1116" t="str">
        <f>IF(AK173="","",VLOOKUP(AK173,'標準様式１シフト記号表（勤務時間帯）'!$C$7:$K$36,9,FALSE))</f>
        <v/>
      </c>
      <c r="AL174" s="1116" t="str">
        <f>IF(AL173="","",VLOOKUP(AL173,'標準様式１シフト記号表（勤務時間帯）'!$C$7:$K$36,9,FALSE))</f>
        <v/>
      </c>
      <c r="AM174" s="1127" t="str">
        <f>IF(AM173="","",VLOOKUP(AM173,'標準様式１シフト記号表（勤務時間帯）'!$C$7:$K$36,9,FALSE))</f>
        <v/>
      </c>
      <c r="AN174" s="1103" t="str">
        <f>IF(AN173="","",VLOOKUP(AN173,'標準様式１シフト記号表（勤務時間帯）'!$C$7:$K$36,9,FALSE))</f>
        <v/>
      </c>
      <c r="AO174" s="1116" t="str">
        <f>IF(AO173="","",VLOOKUP(AO173,'標準様式１シフト記号表（勤務時間帯）'!$C$7:$K$36,9,FALSE))</f>
        <v/>
      </c>
      <c r="AP174" s="1116" t="str">
        <f>IF(AP173="","",VLOOKUP(AP173,'標準様式１シフト記号表（勤務時間帯）'!$C$7:$K$36,9,FALSE))</f>
        <v/>
      </c>
      <c r="AQ174" s="1116" t="str">
        <f>IF(AQ173="","",VLOOKUP(AQ173,'標準様式１シフト記号表（勤務時間帯）'!$C$7:$K$36,9,FALSE))</f>
        <v/>
      </c>
      <c r="AR174" s="1116" t="str">
        <f>IF(AR173="","",VLOOKUP(AR173,'標準様式１シフト記号表（勤務時間帯）'!$C$7:$K$36,9,FALSE))</f>
        <v/>
      </c>
      <c r="AS174" s="1116" t="str">
        <f>IF(AS173="","",VLOOKUP(AS173,'標準様式１シフト記号表（勤務時間帯）'!$C$7:$K$36,9,FALSE))</f>
        <v/>
      </c>
      <c r="AT174" s="1127" t="str">
        <f>IF(AT173="","",VLOOKUP(AT173,'標準様式１シフト記号表（勤務時間帯）'!$C$7:$K$36,9,FALSE))</f>
        <v/>
      </c>
      <c r="AU174" s="1103" t="str">
        <f>IF(AU173="","",VLOOKUP(AU173,'標準様式１シフト記号表（勤務時間帯）'!$C$7:$K$36,9,FALSE))</f>
        <v/>
      </c>
      <c r="AV174" s="1116" t="str">
        <f>IF(AV173="","",VLOOKUP(AV173,'標準様式１シフト記号表（勤務時間帯）'!$C$7:$K$36,9,FALSE))</f>
        <v/>
      </c>
      <c r="AW174" s="1116" t="str">
        <f>IF(AW173="","",VLOOKUP(AW173,'標準様式１シフト記号表（勤務時間帯）'!$C$7:$K$36,9,FALSE))</f>
        <v/>
      </c>
      <c r="AX174" s="1162">
        <f>IF($BB$4="４週",SUM(S174:AT174),IF($BB$4="暦月",SUM(S174:AW174),""))</f>
        <v>0</v>
      </c>
      <c r="AY174" s="1175"/>
      <c r="AZ174" s="1186">
        <f>IF($BB$4="４週",AX174/4,IF($BB$4="暦月",'標準様式１（100名）'!AX174/('標準様式１（100名）'!$BB$9/7),""))</f>
        <v>0</v>
      </c>
      <c r="BA174" s="1195"/>
      <c r="BB174" s="1210"/>
      <c r="BC174" s="1049"/>
      <c r="BD174" s="1049"/>
      <c r="BE174" s="1049"/>
      <c r="BF174" s="1061"/>
    </row>
    <row r="175" spans="2:58" ht="20.25" customHeight="1">
      <c r="B175" s="939"/>
      <c r="C175" s="960"/>
      <c r="D175" s="980"/>
      <c r="E175" s="990"/>
      <c r="F175" s="1244">
        <f>C173</f>
        <v>0</v>
      </c>
      <c r="G175" s="1007"/>
      <c r="H175" s="1018"/>
      <c r="I175" s="1026"/>
      <c r="J175" s="1026"/>
      <c r="K175" s="1031"/>
      <c r="L175" s="1042"/>
      <c r="M175" s="1051"/>
      <c r="N175" s="1051"/>
      <c r="O175" s="1063"/>
      <c r="P175" s="1070" t="s">
        <v>316</v>
      </c>
      <c r="Q175" s="1079"/>
      <c r="R175" s="1087"/>
      <c r="S175" s="1104" t="str">
        <f>IF(S173="","",VLOOKUP(S173,'標準様式１シフト記号表（勤務時間帯）'!$C$7:$U$36,19,FALSE))</f>
        <v/>
      </c>
      <c r="T175" s="1117" t="str">
        <f>IF(T173="","",VLOOKUP(T173,'標準様式１シフト記号表（勤務時間帯）'!$C$7:$U$36,19,FALSE))</f>
        <v/>
      </c>
      <c r="U175" s="1117" t="str">
        <f>IF(U173="","",VLOOKUP(U173,'標準様式１シフト記号表（勤務時間帯）'!$C$7:$U$36,19,FALSE))</f>
        <v/>
      </c>
      <c r="V175" s="1117" t="str">
        <f>IF(V173="","",VLOOKUP(V173,'標準様式１シフト記号表（勤務時間帯）'!$C$7:$U$36,19,FALSE))</f>
        <v/>
      </c>
      <c r="W175" s="1117" t="str">
        <f>IF(W173="","",VLOOKUP(W173,'標準様式１シフト記号表（勤務時間帯）'!$C$7:$U$36,19,FALSE))</f>
        <v/>
      </c>
      <c r="X175" s="1117" t="str">
        <f>IF(X173="","",VLOOKUP(X173,'標準様式１シフト記号表（勤務時間帯）'!$C$7:$U$36,19,FALSE))</f>
        <v/>
      </c>
      <c r="Y175" s="1128" t="str">
        <f>IF(Y173="","",VLOOKUP(Y173,'標準様式１シフト記号表（勤務時間帯）'!$C$7:$U$36,19,FALSE))</f>
        <v/>
      </c>
      <c r="Z175" s="1104" t="str">
        <f>IF(Z173="","",VLOOKUP(Z173,'標準様式１シフト記号表（勤務時間帯）'!$C$7:$U$36,19,FALSE))</f>
        <v/>
      </c>
      <c r="AA175" s="1117" t="str">
        <f>IF(AA173="","",VLOOKUP(AA173,'標準様式１シフト記号表（勤務時間帯）'!$C$7:$U$36,19,FALSE))</f>
        <v/>
      </c>
      <c r="AB175" s="1117" t="str">
        <f>IF(AB173="","",VLOOKUP(AB173,'標準様式１シフト記号表（勤務時間帯）'!$C$7:$U$36,19,FALSE))</f>
        <v/>
      </c>
      <c r="AC175" s="1117" t="str">
        <f>IF(AC173="","",VLOOKUP(AC173,'標準様式１シフト記号表（勤務時間帯）'!$C$7:$U$36,19,FALSE))</f>
        <v/>
      </c>
      <c r="AD175" s="1117" t="str">
        <f>IF(AD173="","",VLOOKUP(AD173,'標準様式１シフト記号表（勤務時間帯）'!$C$7:$U$36,19,FALSE))</f>
        <v/>
      </c>
      <c r="AE175" s="1117" t="str">
        <f>IF(AE173="","",VLOOKUP(AE173,'標準様式１シフト記号表（勤務時間帯）'!$C$7:$U$36,19,FALSE))</f>
        <v/>
      </c>
      <c r="AF175" s="1128" t="str">
        <f>IF(AF173="","",VLOOKUP(AF173,'標準様式１シフト記号表（勤務時間帯）'!$C$7:$U$36,19,FALSE))</f>
        <v/>
      </c>
      <c r="AG175" s="1104" t="str">
        <f>IF(AG173="","",VLOOKUP(AG173,'標準様式１シフト記号表（勤務時間帯）'!$C$7:$U$36,19,FALSE))</f>
        <v/>
      </c>
      <c r="AH175" s="1117" t="str">
        <f>IF(AH173="","",VLOOKUP(AH173,'標準様式１シフト記号表（勤務時間帯）'!$C$7:$U$36,19,FALSE))</f>
        <v/>
      </c>
      <c r="AI175" s="1117" t="str">
        <f>IF(AI173="","",VLOOKUP(AI173,'標準様式１シフト記号表（勤務時間帯）'!$C$7:$U$36,19,FALSE))</f>
        <v/>
      </c>
      <c r="AJ175" s="1117" t="str">
        <f>IF(AJ173="","",VLOOKUP(AJ173,'標準様式１シフト記号表（勤務時間帯）'!$C$7:$U$36,19,FALSE))</f>
        <v/>
      </c>
      <c r="AK175" s="1117" t="str">
        <f>IF(AK173="","",VLOOKUP(AK173,'標準様式１シフト記号表（勤務時間帯）'!$C$7:$U$36,19,FALSE))</f>
        <v/>
      </c>
      <c r="AL175" s="1117" t="str">
        <f>IF(AL173="","",VLOOKUP(AL173,'標準様式１シフト記号表（勤務時間帯）'!$C$7:$U$36,19,FALSE))</f>
        <v/>
      </c>
      <c r="AM175" s="1128" t="str">
        <f>IF(AM173="","",VLOOKUP(AM173,'標準様式１シフト記号表（勤務時間帯）'!$C$7:$U$36,19,FALSE))</f>
        <v/>
      </c>
      <c r="AN175" s="1104" t="str">
        <f>IF(AN173="","",VLOOKUP(AN173,'標準様式１シフト記号表（勤務時間帯）'!$C$7:$U$36,19,FALSE))</f>
        <v/>
      </c>
      <c r="AO175" s="1117" t="str">
        <f>IF(AO173="","",VLOOKUP(AO173,'標準様式１シフト記号表（勤務時間帯）'!$C$7:$U$36,19,FALSE))</f>
        <v/>
      </c>
      <c r="AP175" s="1117" t="str">
        <f>IF(AP173="","",VLOOKUP(AP173,'標準様式１シフト記号表（勤務時間帯）'!$C$7:$U$36,19,FALSE))</f>
        <v/>
      </c>
      <c r="AQ175" s="1117" t="str">
        <f>IF(AQ173="","",VLOOKUP(AQ173,'標準様式１シフト記号表（勤務時間帯）'!$C$7:$U$36,19,FALSE))</f>
        <v/>
      </c>
      <c r="AR175" s="1117" t="str">
        <f>IF(AR173="","",VLOOKUP(AR173,'標準様式１シフト記号表（勤務時間帯）'!$C$7:$U$36,19,FALSE))</f>
        <v/>
      </c>
      <c r="AS175" s="1117" t="str">
        <f>IF(AS173="","",VLOOKUP(AS173,'標準様式１シフト記号表（勤務時間帯）'!$C$7:$U$36,19,FALSE))</f>
        <v/>
      </c>
      <c r="AT175" s="1128" t="str">
        <f>IF(AT173="","",VLOOKUP(AT173,'標準様式１シフト記号表（勤務時間帯）'!$C$7:$U$36,19,FALSE))</f>
        <v/>
      </c>
      <c r="AU175" s="1104" t="str">
        <f>IF(AU173="","",VLOOKUP(AU173,'標準様式１シフト記号表（勤務時間帯）'!$C$7:$U$36,19,FALSE))</f>
        <v/>
      </c>
      <c r="AV175" s="1117" t="str">
        <f>IF(AV173="","",VLOOKUP(AV173,'標準様式１シフト記号表（勤務時間帯）'!$C$7:$U$36,19,FALSE))</f>
        <v/>
      </c>
      <c r="AW175" s="1117" t="str">
        <f>IF(AW173="","",VLOOKUP(AW173,'標準様式１シフト記号表（勤務時間帯）'!$C$7:$U$36,19,FALSE))</f>
        <v/>
      </c>
      <c r="AX175" s="1163">
        <f>IF($BB$4="４週",SUM(S175:AT175),IF($BB$4="暦月",SUM(S175:AW175),""))</f>
        <v>0</v>
      </c>
      <c r="AY175" s="1176"/>
      <c r="AZ175" s="1187">
        <f>IF($BB$4="４週",AX175/4,IF($BB$4="暦月",'標準様式１（100名）'!AX175/('標準様式１（100名）'!$BB$9/7),""))</f>
        <v>0</v>
      </c>
      <c r="BA175" s="1196"/>
      <c r="BB175" s="1211"/>
      <c r="BC175" s="1051"/>
      <c r="BD175" s="1051"/>
      <c r="BE175" s="1051"/>
      <c r="BF175" s="1063"/>
    </row>
    <row r="176" spans="2:58" ht="20.25" customHeight="1">
      <c r="B176" s="939">
        <f>B173+1</f>
        <v>52</v>
      </c>
      <c r="C176" s="958"/>
      <c r="D176" s="978"/>
      <c r="E176" s="988"/>
      <c r="F176" s="995"/>
      <c r="G176" s="995"/>
      <c r="H176" s="1019"/>
      <c r="I176" s="1026"/>
      <c r="J176" s="1026"/>
      <c r="K176" s="1031"/>
      <c r="L176" s="1041"/>
      <c r="M176" s="1050"/>
      <c r="N176" s="1050"/>
      <c r="O176" s="1062"/>
      <c r="P176" s="1071" t="s">
        <v>589</v>
      </c>
      <c r="Q176" s="1080"/>
      <c r="R176" s="1088"/>
      <c r="S176" s="1252"/>
      <c r="T176" s="1254"/>
      <c r="U176" s="1254"/>
      <c r="V176" s="1254"/>
      <c r="W176" s="1254"/>
      <c r="X176" s="1254"/>
      <c r="Y176" s="1255"/>
      <c r="Z176" s="1252"/>
      <c r="AA176" s="1254"/>
      <c r="AB176" s="1254"/>
      <c r="AC176" s="1254"/>
      <c r="AD176" s="1254"/>
      <c r="AE176" s="1254"/>
      <c r="AF176" s="1255"/>
      <c r="AG176" s="1252"/>
      <c r="AH176" s="1254"/>
      <c r="AI176" s="1254"/>
      <c r="AJ176" s="1254"/>
      <c r="AK176" s="1254"/>
      <c r="AL176" s="1254"/>
      <c r="AM176" s="1255"/>
      <c r="AN176" s="1252"/>
      <c r="AO176" s="1254"/>
      <c r="AP176" s="1254"/>
      <c r="AQ176" s="1254"/>
      <c r="AR176" s="1254"/>
      <c r="AS176" s="1254"/>
      <c r="AT176" s="1255"/>
      <c r="AU176" s="1252"/>
      <c r="AV176" s="1254"/>
      <c r="AW176" s="1254"/>
      <c r="AX176" s="1257"/>
      <c r="AY176" s="1261"/>
      <c r="AZ176" s="1264"/>
      <c r="BA176" s="1267"/>
      <c r="BB176" s="1209"/>
      <c r="BC176" s="1050"/>
      <c r="BD176" s="1050"/>
      <c r="BE176" s="1050"/>
      <c r="BF176" s="1062"/>
    </row>
    <row r="177" spans="2:58" ht="20.25" customHeight="1">
      <c r="B177" s="939"/>
      <c r="C177" s="959"/>
      <c r="D177" s="979"/>
      <c r="E177" s="989"/>
      <c r="F177" s="993"/>
      <c r="G177" s="1006"/>
      <c r="H177" s="1018"/>
      <c r="I177" s="1026"/>
      <c r="J177" s="1026"/>
      <c r="K177" s="1031"/>
      <c r="L177" s="1040"/>
      <c r="M177" s="1049"/>
      <c r="N177" s="1049"/>
      <c r="O177" s="1061"/>
      <c r="P177" s="1069" t="s">
        <v>590</v>
      </c>
      <c r="Q177" s="1078"/>
      <c r="R177" s="1086"/>
      <c r="S177" s="1103" t="str">
        <f>IF(S176="","",VLOOKUP(S176,'標準様式１シフト記号表（勤務時間帯）'!$C$7:$K$36,9,FALSE))</f>
        <v/>
      </c>
      <c r="T177" s="1116" t="str">
        <f>IF(T176="","",VLOOKUP(T176,'標準様式１シフト記号表（勤務時間帯）'!$C$7:$K$36,9,FALSE))</f>
        <v/>
      </c>
      <c r="U177" s="1116" t="str">
        <f>IF(U176="","",VLOOKUP(U176,'標準様式１シフト記号表（勤務時間帯）'!$C$7:$K$36,9,FALSE))</f>
        <v/>
      </c>
      <c r="V177" s="1116" t="str">
        <f>IF(V176="","",VLOOKUP(V176,'標準様式１シフト記号表（勤務時間帯）'!$C$7:$K$36,9,FALSE))</f>
        <v/>
      </c>
      <c r="W177" s="1116" t="str">
        <f>IF(W176="","",VLOOKUP(W176,'標準様式１シフト記号表（勤務時間帯）'!$C$7:$K$36,9,FALSE))</f>
        <v/>
      </c>
      <c r="X177" s="1116" t="str">
        <f>IF(X176="","",VLOOKUP(X176,'標準様式１シフト記号表（勤務時間帯）'!$C$7:$K$36,9,FALSE))</f>
        <v/>
      </c>
      <c r="Y177" s="1127" t="str">
        <f>IF(Y176="","",VLOOKUP(Y176,'標準様式１シフト記号表（勤務時間帯）'!$C$7:$K$36,9,FALSE))</f>
        <v/>
      </c>
      <c r="Z177" s="1103" t="str">
        <f>IF(Z176="","",VLOOKUP(Z176,'標準様式１シフト記号表（勤務時間帯）'!$C$7:$K$36,9,FALSE))</f>
        <v/>
      </c>
      <c r="AA177" s="1116" t="str">
        <f>IF(AA176="","",VLOOKUP(AA176,'標準様式１シフト記号表（勤務時間帯）'!$C$7:$K$36,9,FALSE))</f>
        <v/>
      </c>
      <c r="AB177" s="1116" t="str">
        <f>IF(AB176="","",VLOOKUP(AB176,'標準様式１シフト記号表（勤務時間帯）'!$C$7:$K$36,9,FALSE))</f>
        <v/>
      </c>
      <c r="AC177" s="1116" t="str">
        <f>IF(AC176="","",VLOOKUP(AC176,'標準様式１シフト記号表（勤務時間帯）'!$C$7:$K$36,9,FALSE))</f>
        <v/>
      </c>
      <c r="AD177" s="1116" t="str">
        <f>IF(AD176="","",VLOOKUP(AD176,'標準様式１シフト記号表（勤務時間帯）'!$C$7:$K$36,9,FALSE))</f>
        <v/>
      </c>
      <c r="AE177" s="1116" t="str">
        <f>IF(AE176="","",VLOOKUP(AE176,'標準様式１シフト記号表（勤務時間帯）'!$C$7:$K$36,9,FALSE))</f>
        <v/>
      </c>
      <c r="AF177" s="1127" t="str">
        <f>IF(AF176="","",VLOOKUP(AF176,'標準様式１シフト記号表（勤務時間帯）'!$C$7:$K$36,9,FALSE))</f>
        <v/>
      </c>
      <c r="AG177" s="1103" t="str">
        <f>IF(AG176="","",VLOOKUP(AG176,'標準様式１シフト記号表（勤務時間帯）'!$C$7:$K$36,9,FALSE))</f>
        <v/>
      </c>
      <c r="AH177" s="1116" t="str">
        <f>IF(AH176="","",VLOOKUP(AH176,'標準様式１シフト記号表（勤務時間帯）'!$C$7:$K$36,9,FALSE))</f>
        <v/>
      </c>
      <c r="AI177" s="1116" t="str">
        <f>IF(AI176="","",VLOOKUP(AI176,'標準様式１シフト記号表（勤務時間帯）'!$C$7:$K$36,9,FALSE))</f>
        <v/>
      </c>
      <c r="AJ177" s="1116" t="str">
        <f>IF(AJ176="","",VLOOKUP(AJ176,'標準様式１シフト記号表（勤務時間帯）'!$C$7:$K$36,9,FALSE))</f>
        <v/>
      </c>
      <c r="AK177" s="1116" t="str">
        <f>IF(AK176="","",VLOOKUP(AK176,'標準様式１シフト記号表（勤務時間帯）'!$C$7:$K$36,9,FALSE))</f>
        <v/>
      </c>
      <c r="AL177" s="1116" t="str">
        <f>IF(AL176="","",VLOOKUP(AL176,'標準様式１シフト記号表（勤務時間帯）'!$C$7:$K$36,9,FALSE))</f>
        <v/>
      </c>
      <c r="AM177" s="1127" t="str">
        <f>IF(AM176="","",VLOOKUP(AM176,'標準様式１シフト記号表（勤務時間帯）'!$C$7:$K$36,9,FALSE))</f>
        <v/>
      </c>
      <c r="AN177" s="1103" t="str">
        <f>IF(AN176="","",VLOOKUP(AN176,'標準様式１シフト記号表（勤務時間帯）'!$C$7:$K$36,9,FALSE))</f>
        <v/>
      </c>
      <c r="AO177" s="1116" t="str">
        <f>IF(AO176="","",VLOOKUP(AO176,'標準様式１シフト記号表（勤務時間帯）'!$C$7:$K$36,9,FALSE))</f>
        <v/>
      </c>
      <c r="AP177" s="1116" t="str">
        <f>IF(AP176="","",VLOOKUP(AP176,'標準様式１シフト記号表（勤務時間帯）'!$C$7:$K$36,9,FALSE))</f>
        <v/>
      </c>
      <c r="AQ177" s="1116" t="str">
        <f>IF(AQ176="","",VLOOKUP(AQ176,'標準様式１シフト記号表（勤務時間帯）'!$C$7:$K$36,9,FALSE))</f>
        <v/>
      </c>
      <c r="AR177" s="1116" t="str">
        <f>IF(AR176="","",VLOOKUP(AR176,'標準様式１シフト記号表（勤務時間帯）'!$C$7:$K$36,9,FALSE))</f>
        <v/>
      </c>
      <c r="AS177" s="1116" t="str">
        <f>IF(AS176="","",VLOOKUP(AS176,'標準様式１シフト記号表（勤務時間帯）'!$C$7:$K$36,9,FALSE))</f>
        <v/>
      </c>
      <c r="AT177" s="1127" t="str">
        <f>IF(AT176="","",VLOOKUP(AT176,'標準様式１シフト記号表（勤務時間帯）'!$C$7:$K$36,9,FALSE))</f>
        <v/>
      </c>
      <c r="AU177" s="1103" t="str">
        <f>IF(AU176="","",VLOOKUP(AU176,'標準様式１シフト記号表（勤務時間帯）'!$C$7:$K$36,9,FALSE))</f>
        <v/>
      </c>
      <c r="AV177" s="1116" t="str">
        <f>IF(AV176="","",VLOOKUP(AV176,'標準様式１シフト記号表（勤務時間帯）'!$C$7:$K$36,9,FALSE))</f>
        <v/>
      </c>
      <c r="AW177" s="1116" t="str">
        <f>IF(AW176="","",VLOOKUP(AW176,'標準様式１シフト記号表（勤務時間帯）'!$C$7:$K$36,9,FALSE))</f>
        <v/>
      </c>
      <c r="AX177" s="1162">
        <f>IF($BB$4="４週",SUM(S177:AT177),IF($BB$4="暦月",SUM(S177:AW177),""))</f>
        <v>0</v>
      </c>
      <c r="AY177" s="1175"/>
      <c r="AZ177" s="1186">
        <f>IF($BB$4="４週",AX177/4,IF($BB$4="暦月",'標準様式１（100名）'!AX177/('標準様式１（100名）'!$BB$9/7),""))</f>
        <v>0</v>
      </c>
      <c r="BA177" s="1195"/>
      <c r="BB177" s="1210"/>
      <c r="BC177" s="1049"/>
      <c r="BD177" s="1049"/>
      <c r="BE177" s="1049"/>
      <c r="BF177" s="1061"/>
    </row>
    <row r="178" spans="2:58" ht="20.25" customHeight="1">
      <c r="B178" s="939"/>
      <c r="C178" s="960"/>
      <c r="D178" s="980"/>
      <c r="E178" s="990"/>
      <c r="F178" s="1244">
        <f>C176</f>
        <v>0</v>
      </c>
      <c r="G178" s="1007"/>
      <c r="H178" s="1018"/>
      <c r="I178" s="1026"/>
      <c r="J178" s="1026"/>
      <c r="K178" s="1031"/>
      <c r="L178" s="1042"/>
      <c r="M178" s="1051"/>
      <c r="N178" s="1051"/>
      <c r="O178" s="1063"/>
      <c r="P178" s="1070" t="s">
        <v>316</v>
      </c>
      <c r="Q178" s="1079"/>
      <c r="R178" s="1087"/>
      <c r="S178" s="1104" t="str">
        <f>IF(S176="","",VLOOKUP(S176,'標準様式１シフト記号表（勤務時間帯）'!$C$7:$U$36,19,FALSE))</f>
        <v/>
      </c>
      <c r="T178" s="1117" t="str">
        <f>IF(T176="","",VLOOKUP(T176,'標準様式１シフト記号表（勤務時間帯）'!$C$7:$U$36,19,FALSE))</f>
        <v/>
      </c>
      <c r="U178" s="1117" t="str">
        <f>IF(U176="","",VLOOKUP(U176,'標準様式１シフト記号表（勤務時間帯）'!$C$7:$U$36,19,FALSE))</f>
        <v/>
      </c>
      <c r="V178" s="1117" t="str">
        <f>IF(V176="","",VLOOKUP(V176,'標準様式１シフト記号表（勤務時間帯）'!$C$7:$U$36,19,FALSE))</f>
        <v/>
      </c>
      <c r="W178" s="1117" t="str">
        <f>IF(W176="","",VLOOKUP(W176,'標準様式１シフト記号表（勤務時間帯）'!$C$7:$U$36,19,FALSE))</f>
        <v/>
      </c>
      <c r="X178" s="1117" t="str">
        <f>IF(X176="","",VLOOKUP(X176,'標準様式１シフト記号表（勤務時間帯）'!$C$7:$U$36,19,FALSE))</f>
        <v/>
      </c>
      <c r="Y178" s="1128" t="str">
        <f>IF(Y176="","",VLOOKUP(Y176,'標準様式１シフト記号表（勤務時間帯）'!$C$7:$U$36,19,FALSE))</f>
        <v/>
      </c>
      <c r="Z178" s="1104" t="str">
        <f>IF(Z176="","",VLOOKUP(Z176,'標準様式１シフト記号表（勤務時間帯）'!$C$7:$U$36,19,FALSE))</f>
        <v/>
      </c>
      <c r="AA178" s="1117" t="str">
        <f>IF(AA176="","",VLOOKUP(AA176,'標準様式１シフト記号表（勤務時間帯）'!$C$7:$U$36,19,FALSE))</f>
        <v/>
      </c>
      <c r="AB178" s="1117" t="str">
        <f>IF(AB176="","",VLOOKUP(AB176,'標準様式１シフト記号表（勤務時間帯）'!$C$7:$U$36,19,FALSE))</f>
        <v/>
      </c>
      <c r="AC178" s="1117" t="str">
        <f>IF(AC176="","",VLOOKUP(AC176,'標準様式１シフト記号表（勤務時間帯）'!$C$7:$U$36,19,FALSE))</f>
        <v/>
      </c>
      <c r="AD178" s="1117" t="str">
        <f>IF(AD176="","",VLOOKUP(AD176,'標準様式１シフト記号表（勤務時間帯）'!$C$7:$U$36,19,FALSE))</f>
        <v/>
      </c>
      <c r="AE178" s="1117" t="str">
        <f>IF(AE176="","",VLOOKUP(AE176,'標準様式１シフト記号表（勤務時間帯）'!$C$7:$U$36,19,FALSE))</f>
        <v/>
      </c>
      <c r="AF178" s="1128" t="str">
        <f>IF(AF176="","",VLOOKUP(AF176,'標準様式１シフト記号表（勤務時間帯）'!$C$7:$U$36,19,FALSE))</f>
        <v/>
      </c>
      <c r="AG178" s="1104" t="str">
        <f>IF(AG176="","",VLOOKUP(AG176,'標準様式１シフト記号表（勤務時間帯）'!$C$7:$U$36,19,FALSE))</f>
        <v/>
      </c>
      <c r="AH178" s="1117" t="str">
        <f>IF(AH176="","",VLOOKUP(AH176,'標準様式１シフト記号表（勤務時間帯）'!$C$7:$U$36,19,FALSE))</f>
        <v/>
      </c>
      <c r="AI178" s="1117" t="str">
        <f>IF(AI176="","",VLOOKUP(AI176,'標準様式１シフト記号表（勤務時間帯）'!$C$7:$U$36,19,FALSE))</f>
        <v/>
      </c>
      <c r="AJ178" s="1117" t="str">
        <f>IF(AJ176="","",VLOOKUP(AJ176,'標準様式１シフト記号表（勤務時間帯）'!$C$7:$U$36,19,FALSE))</f>
        <v/>
      </c>
      <c r="AK178" s="1117" t="str">
        <f>IF(AK176="","",VLOOKUP(AK176,'標準様式１シフト記号表（勤務時間帯）'!$C$7:$U$36,19,FALSE))</f>
        <v/>
      </c>
      <c r="AL178" s="1117" t="str">
        <f>IF(AL176="","",VLOOKUP(AL176,'標準様式１シフト記号表（勤務時間帯）'!$C$7:$U$36,19,FALSE))</f>
        <v/>
      </c>
      <c r="AM178" s="1128" t="str">
        <f>IF(AM176="","",VLOOKUP(AM176,'標準様式１シフト記号表（勤務時間帯）'!$C$7:$U$36,19,FALSE))</f>
        <v/>
      </c>
      <c r="AN178" s="1104" t="str">
        <f>IF(AN176="","",VLOOKUP(AN176,'標準様式１シフト記号表（勤務時間帯）'!$C$7:$U$36,19,FALSE))</f>
        <v/>
      </c>
      <c r="AO178" s="1117" t="str">
        <f>IF(AO176="","",VLOOKUP(AO176,'標準様式１シフト記号表（勤務時間帯）'!$C$7:$U$36,19,FALSE))</f>
        <v/>
      </c>
      <c r="AP178" s="1117" t="str">
        <f>IF(AP176="","",VLOOKUP(AP176,'標準様式１シフト記号表（勤務時間帯）'!$C$7:$U$36,19,FALSE))</f>
        <v/>
      </c>
      <c r="AQ178" s="1117" t="str">
        <f>IF(AQ176="","",VLOOKUP(AQ176,'標準様式１シフト記号表（勤務時間帯）'!$C$7:$U$36,19,FALSE))</f>
        <v/>
      </c>
      <c r="AR178" s="1117" t="str">
        <f>IF(AR176="","",VLOOKUP(AR176,'標準様式１シフト記号表（勤務時間帯）'!$C$7:$U$36,19,FALSE))</f>
        <v/>
      </c>
      <c r="AS178" s="1117" t="str">
        <f>IF(AS176="","",VLOOKUP(AS176,'標準様式１シフト記号表（勤務時間帯）'!$C$7:$U$36,19,FALSE))</f>
        <v/>
      </c>
      <c r="AT178" s="1128" t="str">
        <f>IF(AT176="","",VLOOKUP(AT176,'標準様式１シフト記号表（勤務時間帯）'!$C$7:$U$36,19,FALSE))</f>
        <v/>
      </c>
      <c r="AU178" s="1104" t="str">
        <f>IF(AU176="","",VLOOKUP(AU176,'標準様式１シフト記号表（勤務時間帯）'!$C$7:$U$36,19,FALSE))</f>
        <v/>
      </c>
      <c r="AV178" s="1117" t="str">
        <f>IF(AV176="","",VLOOKUP(AV176,'標準様式１シフト記号表（勤務時間帯）'!$C$7:$U$36,19,FALSE))</f>
        <v/>
      </c>
      <c r="AW178" s="1117" t="str">
        <f>IF(AW176="","",VLOOKUP(AW176,'標準様式１シフト記号表（勤務時間帯）'!$C$7:$U$36,19,FALSE))</f>
        <v/>
      </c>
      <c r="AX178" s="1163">
        <f>IF($BB$4="４週",SUM(S178:AT178),IF($BB$4="暦月",SUM(S178:AW178),""))</f>
        <v>0</v>
      </c>
      <c r="AY178" s="1176"/>
      <c r="AZ178" s="1187">
        <f>IF($BB$4="４週",AX178/4,IF($BB$4="暦月",'標準様式１（100名）'!AX178/('標準様式１（100名）'!$BB$9/7),""))</f>
        <v>0</v>
      </c>
      <c r="BA178" s="1196"/>
      <c r="BB178" s="1211"/>
      <c r="BC178" s="1051"/>
      <c r="BD178" s="1051"/>
      <c r="BE178" s="1051"/>
      <c r="BF178" s="1063"/>
    </row>
    <row r="179" spans="2:58" ht="20.25" customHeight="1">
      <c r="B179" s="939">
        <f>B176+1</f>
        <v>53</v>
      </c>
      <c r="C179" s="958"/>
      <c r="D179" s="978"/>
      <c r="E179" s="988"/>
      <c r="F179" s="995"/>
      <c r="G179" s="995"/>
      <c r="H179" s="1019"/>
      <c r="I179" s="1026"/>
      <c r="J179" s="1026"/>
      <c r="K179" s="1031"/>
      <c r="L179" s="1041"/>
      <c r="M179" s="1050"/>
      <c r="N179" s="1050"/>
      <c r="O179" s="1062"/>
      <c r="P179" s="1071" t="s">
        <v>589</v>
      </c>
      <c r="Q179" s="1080"/>
      <c r="R179" s="1088"/>
      <c r="S179" s="1252"/>
      <c r="T179" s="1254"/>
      <c r="U179" s="1254"/>
      <c r="V179" s="1254"/>
      <c r="W179" s="1254"/>
      <c r="X179" s="1254"/>
      <c r="Y179" s="1255"/>
      <c r="Z179" s="1252"/>
      <c r="AA179" s="1254"/>
      <c r="AB179" s="1254"/>
      <c r="AC179" s="1254"/>
      <c r="AD179" s="1254"/>
      <c r="AE179" s="1254"/>
      <c r="AF179" s="1255"/>
      <c r="AG179" s="1252"/>
      <c r="AH179" s="1254"/>
      <c r="AI179" s="1254"/>
      <c r="AJ179" s="1254"/>
      <c r="AK179" s="1254"/>
      <c r="AL179" s="1254"/>
      <c r="AM179" s="1255"/>
      <c r="AN179" s="1252"/>
      <c r="AO179" s="1254"/>
      <c r="AP179" s="1254"/>
      <c r="AQ179" s="1254"/>
      <c r="AR179" s="1254"/>
      <c r="AS179" s="1254"/>
      <c r="AT179" s="1255"/>
      <c r="AU179" s="1252"/>
      <c r="AV179" s="1254"/>
      <c r="AW179" s="1254"/>
      <c r="AX179" s="1257"/>
      <c r="AY179" s="1261"/>
      <c r="AZ179" s="1264"/>
      <c r="BA179" s="1267"/>
      <c r="BB179" s="1209"/>
      <c r="BC179" s="1050"/>
      <c r="BD179" s="1050"/>
      <c r="BE179" s="1050"/>
      <c r="BF179" s="1062"/>
    </row>
    <row r="180" spans="2:58" ht="20.25" customHeight="1">
      <c r="B180" s="939"/>
      <c r="C180" s="959"/>
      <c r="D180" s="979"/>
      <c r="E180" s="989"/>
      <c r="F180" s="993"/>
      <c r="G180" s="1006"/>
      <c r="H180" s="1018"/>
      <c r="I180" s="1026"/>
      <c r="J180" s="1026"/>
      <c r="K180" s="1031"/>
      <c r="L180" s="1040"/>
      <c r="M180" s="1049"/>
      <c r="N180" s="1049"/>
      <c r="O180" s="1061"/>
      <c r="P180" s="1069" t="s">
        <v>590</v>
      </c>
      <c r="Q180" s="1078"/>
      <c r="R180" s="1086"/>
      <c r="S180" s="1103" t="str">
        <f>IF(S179="","",VLOOKUP(S179,'標準様式１シフト記号表（勤務時間帯）'!$C$7:$K$36,9,FALSE))</f>
        <v/>
      </c>
      <c r="T180" s="1116" t="str">
        <f>IF(T179="","",VLOOKUP(T179,'標準様式１シフト記号表（勤務時間帯）'!$C$7:$K$36,9,FALSE))</f>
        <v/>
      </c>
      <c r="U180" s="1116" t="str">
        <f>IF(U179="","",VLOOKUP(U179,'標準様式１シフト記号表（勤務時間帯）'!$C$7:$K$36,9,FALSE))</f>
        <v/>
      </c>
      <c r="V180" s="1116" t="str">
        <f>IF(V179="","",VLOOKUP(V179,'標準様式１シフト記号表（勤務時間帯）'!$C$7:$K$36,9,FALSE))</f>
        <v/>
      </c>
      <c r="W180" s="1116" t="str">
        <f>IF(W179="","",VLOOKUP(W179,'標準様式１シフト記号表（勤務時間帯）'!$C$7:$K$36,9,FALSE))</f>
        <v/>
      </c>
      <c r="X180" s="1116" t="str">
        <f>IF(X179="","",VLOOKUP(X179,'標準様式１シフト記号表（勤務時間帯）'!$C$7:$K$36,9,FALSE))</f>
        <v/>
      </c>
      <c r="Y180" s="1127" t="str">
        <f>IF(Y179="","",VLOOKUP(Y179,'標準様式１シフト記号表（勤務時間帯）'!$C$7:$K$36,9,FALSE))</f>
        <v/>
      </c>
      <c r="Z180" s="1103" t="str">
        <f>IF(Z179="","",VLOOKUP(Z179,'標準様式１シフト記号表（勤務時間帯）'!$C$7:$K$36,9,FALSE))</f>
        <v/>
      </c>
      <c r="AA180" s="1116" t="str">
        <f>IF(AA179="","",VLOOKUP(AA179,'標準様式１シフト記号表（勤務時間帯）'!$C$7:$K$36,9,FALSE))</f>
        <v/>
      </c>
      <c r="AB180" s="1116" t="str">
        <f>IF(AB179="","",VLOOKUP(AB179,'標準様式１シフト記号表（勤務時間帯）'!$C$7:$K$36,9,FALSE))</f>
        <v/>
      </c>
      <c r="AC180" s="1116" t="str">
        <f>IF(AC179="","",VLOOKUP(AC179,'標準様式１シフト記号表（勤務時間帯）'!$C$7:$K$36,9,FALSE))</f>
        <v/>
      </c>
      <c r="AD180" s="1116" t="str">
        <f>IF(AD179="","",VLOOKUP(AD179,'標準様式１シフト記号表（勤務時間帯）'!$C$7:$K$36,9,FALSE))</f>
        <v/>
      </c>
      <c r="AE180" s="1116" t="str">
        <f>IF(AE179="","",VLOOKUP(AE179,'標準様式１シフト記号表（勤務時間帯）'!$C$7:$K$36,9,FALSE))</f>
        <v/>
      </c>
      <c r="AF180" s="1127" t="str">
        <f>IF(AF179="","",VLOOKUP(AF179,'標準様式１シフト記号表（勤務時間帯）'!$C$7:$K$36,9,FALSE))</f>
        <v/>
      </c>
      <c r="AG180" s="1103" t="str">
        <f>IF(AG179="","",VLOOKUP(AG179,'標準様式１シフト記号表（勤務時間帯）'!$C$7:$K$36,9,FALSE))</f>
        <v/>
      </c>
      <c r="AH180" s="1116" t="str">
        <f>IF(AH179="","",VLOOKUP(AH179,'標準様式１シフト記号表（勤務時間帯）'!$C$7:$K$36,9,FALSE))</f>
        <v/>
      </c>
      <c r="AI180" s="1116" t="str">
        <f>IF(AI179="","",VLOOKUP(AI179,'標準様式１シフト記号表（勤務時間帯）'!$C$7:$K$36,9,FALSE))</f>
        <v/>
      </c>
      <c r="AJ180" s="1116" t="str">
        <f>IF(AJ179="","",VLOOKUP(AJ179,'標準様式１シフト記号表（勤務時間帯）'!$C$7:$K$36,9,FALSE))</f>
        <v/>
      </c>
      <c r="AK180" s="1116" t="str">
        <f>IF(AK179="","",VLOOKUP(AK179,'標準様式１シフト記号表（勤務時間帯）'!$C$7:$K$36,9,FALSE))</f>
        <v/>
      </c>
      <c r="AL180" s="1116" t="str">
        <f>IF(AL179="","",VLOOKUP(AL179,'標準様式１シフト記号表（勤務時間帯）'!$C$7:$K$36,9,FALSE))</f>
        <v/>
      </c>
      <c r="AM180" s="1127" t="str">
        <f>IF(AM179="","",VLOOKUP(AM179,'標準様式１シフト記号表（勤務時間帯）'!$C$7:$K$36,9,FALSE))</f>
        <v/>
      </c>
      <c r="AN180" s="1103" t="str">
        <f>IF(AN179="","",VLOOKUP(AN179,'標準様式１シフト記号表（勤務時間帯）'!$C$7:$K$36,9,FALSE))</f>
        <v/>
      </c>
      <c r="AO180" s="1116" t="str">
        <f>IF(AO179="","",VLOOKUP(AO179,'標準様式１シフト記号表（勤務時間帯）'!$C$7:$K$36,9,FALSE))</f>
        <v/>
      </c>
      <c r="AP180" s="1116" t="str">
        <f>IF(AP179="","",VLOOKUP(AP179,'標準様式１シフト記号表（勤務時間帯）'!$C$7:$K$36,9,FALSE))</f>
        <v/>
      </c>
      <c r="AQ180" s="1116" t="str">
        <f>IF(AQ179="","",VLOOKUP(AQ179,'標準様式１シフト記号表（勤務時間帯）'!$C$7:$K$36,9,FALSE))</f>
        <v/>
      </c>
      <c r="AR180" s="1116" t="str">
        <f>IF(AR179="","",VLOOKUP(AR179,'標準様式１シフト記号表（勤務時間帯）'!$C$7:$K$36,9,FALSE))</f>
        <v/>
      </c>
      <c r="AS180" s="1116" t="str">
        <f>IF(AS179="","",VLOOKUP(AS179,'標準様式１シフト記号表（勤務時間帯）'!$C$7:$K$36,9,FALSE))</f>
        <v/>
      </c>
      <c r="AT180" s="1127" t="str">
        <f>IF(AT179="","",VLOOKUP(AT179,'標準様式１シフト記号表（勤務時間帯）'!$C$7:$K$36,9,FALSE))</f>
        <v/>
      </c>
      <c r="AU180" s="1103" t="str">
        <f>IF(AU179="","",VLOOKUP(AU179,'標準様式１シフト記号表（勤務時間帯）'!$C$7:$K$36,9,FALSE))</f>
        <v/>
      </c>
      <c r="AV180" s="1116" t="str">
        <f>IF(AV179="","",VLOOKUP(AV179,'標準様式１シフト記号表（勤務時間帯）'!$C$7:$K$36,9,FALSE))</f>
        <v/>
      </c>
      <c r="AW180" s="1116" t="str">
        <f>IF(AW179="","",VLOOKUP(AW179,'標準様式１シフト記号表（勤務時間帯）'!$C$7:$K$36,9,FALSE))</f>
        <v/>
      </c>
      <c r="AX180" s="1162">
        <f>IF($BB$4="４週",SUM(S180:AT180),IF($BB$4="暦月",SUM(S180:AW180),""))</f>
        <v>0</v>
      </c>
      <c r="AY180" s="1175"/>
      <c r="AZ180" s="1186">
        <f>IF($BB$4="４週",AX180/4,IF($BB$4="暦月",'標準様式１（100名）'!AX180/('標準様式１（100名）'!$BB$9/7),""))</f>
        <v>0</v>
      </c>
      <c r="BA180" s="1195"/>
      <c r="BB180" s="1210"/>
      <c r="BC180" s="1049"/>
      <c r="BD180" s="1049"/>
      <c r="BE180" s="1049"/>
      <c r="BF180" s="1061"/>
    </row>
    <row r="181" spans="2:58" ht="20.25" customHeight="1">
      <c r="B181" s="939"/>
      <c r="C181" s="960"/>
      <c r="D181" s="980"/>
      <c r="E181" s="990"/>
      <c r="F181" s="1244">
        <f>C179</f>
        <v>0</v>
      </c>
      <c r="G181" s="1007"/>
      <c r="H181" s="1018"/>
      <c r="I181" s="1026"/>
      <c r="J181" s="1026"/>
      <c r="K181" s="1031"/>
      <c r="L181" s="1042"/>
      <c r="M181" s="1051"/>
      <c r="N181" s="1051"/>
      <c r="O181" s="1063"/>
      <c r="P181" s="1070" t="s">
        <v>316</v>
      </c>
      <c r="Q181" s="1079"/>
      <c r="R181" s="1087"/>
      <c r="S181" s="1104" t="str">
        <f>IF(S179="","",VLOOKUP(S179,'標準様式１シフト記号表（勤務時間帯）'!$C$7:$U$36,19,FALSE))</f>
        <v/>
      </c>
      <c r="T181" s="1117" t="str">
        <f>IF(T179="","",VLOOKUP(T179,'標準様式１シフト記号表（勤務時間帯）'!$C$7:$U$36,19,FALSE))</f>
        <v/>
      </c>
      <c r="U181" s="1117" t="str">
        <f>IF(U179="","",VLOOKUP(U179,'標準様式１シフト記号表（勤務時間帯）'!$C$7:$U$36,19,FALSE))</f>
        <v/>
      </c>
      <c r="V181" s="1117" t="str">
        <f>IF(V179="","",VLOOKUP(V179,'標準様式１シフト記号表（勤務時間帯）'!$C$7:$U$36,19,FALSE))</f>
        <v/>
      </c>
      <c r="W181" s="1117" t="str">
        <f>IF(W179="","",VLOOKUP(W179,'標準様式１シフト記号表（勤務時間帯）'!$C$7:$U$36,19,FALSE))</f>
        <v/>
      </c>
      <c r="X181" s="1117" t="str">
        <f>IF(X179="","",VLOOKUP(X179,'標準様式１シフト記号表（勤務時間帯）'!$C$7:$U$36,19,FALSE))</f>
        <v/>
      </c>
      <c r="Y181" s="1128" t="str">
        <f>IF(Y179="","",VLOOKUP(Y179,'標準様式１シフト記号表（勤務時間帯）'!$C$7:$U$36,19,FALSE))</f>
        <v/>
      </c>
      <c r="Z181" s="1104" t="str">
        <f>IF(Z179="","",VLOOKUP(Z179,'標準様式１シフト記号表（勤務時間帯）'!$C$7:$U$36,19,FALSE))</f>
        <v/>
      </c>
      <c r="AA181" s="1117" t="str">
        <f>IF(AA179="","",VLOOKUP(AA179,'標準様式１シフト記号表（勤務時間帯）'!$C$7:$U$36,19,FALSE))</f>
        <v/>
      </c>
      <c r="AB181" s="1117" t="str">
        <f>IF(AB179="","",VLOOKUP(AB179,'標準様式１シフト記号表（勤務時間帯）'!$C$7:$U$36,19,FALSE))</f>
        <v/>
      </c>
      <c r="AC181" s="1117" t="str">
        <f>IF(AC179="","",VLOOKUP(AC179,'標準様式１シフト記号表（勤務時間帯）'!$C$7:$U$36,19,FALSE))</f>
        <v/>
      </c>
      <c r="AD181" s="1117" t="str">
        <f>IF(AD179="","",VLOOKUP(AD179,'標準様式１シフト記号表（勤務時間帯）'!$C$7:$U$36,19,FALSE))</f>
        <v/>
      </c>
      <c r="AE181" s="1117" t="str">
        <f>IF(AE179="","",VLOOKUP(AE179,'標準様式１シフト記号表（勤務時間帯）'!$C$7:$U$36,19,FALSE))</f>
        <v/>
      </c>
      <c r="AF181" s="1128" t="str">
        <f>IF(AF179="","",VLOOKUP(AF179,'標準様式１シフト記号表（勤務時間帯）'!$C$7:$U$36,19,FALSE))</f>
        <v/>
      </c>
      <c r="AG181" s="1104" t="str">
        <f>IF(AG179="","",VLOOKUP(AG179,'標準様式１シフト記号表（勤務時間帯）'!$C$7:$U$36,19,FALSE))</f>
        <v/>
      </c>
      <c r="AH181" s="1117" t="str">
        <f>IF(AH179="","",VLOOKUP(AH179,'標準様式１シフト記号表（勤務時間帯）'!$C$7:$U$36,19,FALSE))</f>
        <v/>
      </c>
      <c r="AI181" s="1117" t="str">
        <f>IF(AI179="","",VLOOKUP(AI179,'標準様式１シフト記号表（勤務時間帯）'!$C$7:$U$36,19,FALSE))</f>
        <v/>
      </c>
      <c r="AJ181" s="1117" t="str">
        <f>IF(AJ179="","",VLOOKUP(AJ179,'標準様式１シフト記号表（勤務時間帯）'!$C$7:$U$36,19,FALSE))</f>
        <v/>
      </c>
      <c r="AK181" s="1117" t="str">
        <f>IF(AK179="","",VLOOKUP(AK179,'標準様式１シフト記号表（勤務時間帯）'!$C$7:$U$36,19,FALSE))</f>
        <v/>
      </c>
      <c r="AL181" s="1117" t="str">
        <f>IF(AL179="","",VLOOKUP(AL179,'標準様式１シフト記号表（勤務時間帯）'!$C$7:$U$36,19,FALSE))</f>
        <v/>
      </c>
      <c r="AM181" s="1128" t="str">
        <f>IF(AM179="","",VLOOKUP(AM179,'標準様式１シフト記号表（勤務時間帯）'!$C$7:$U$36,19,FALSE))</f>
        <v/>
      </c>
      <c r="AN181" s="1104" t="str">
        <f>IF(AN179="","",VLOOKUP(AN179,'標準様式１シフト記号表（勤務時間帯）'!$C$7:$U$36,19,FALSE))</f>
        <v/>
      </c>
      <c r="AO181" s="1117" t="str">
        <f>IF(AO179="","",VLOOKUP(AO179,'標準様式１シフト記号表（勤務時間帯）'!$C$7:$U$36,19,FALSE))</f>
        <v/>
      </c>
      <c r="AP181" s="1117" t="str">
        <f>IF(AP179="","",VLOOKUP(AP179,'標準様式１シフト記号表（勤務時間帯）'!$C$7:$U$36,19,FALSE))</f>
        <v/>
      </c>
      <c r="AQ181" s="1117" t="str">
        <f>IF(AQ179="","",VLOOKUP(AQ179,'標準様式１シフト記号表（勤務時間帯）'!$C$7:$U$36,19,FALSE))</f>
        <v/>
      </c>
      <c r="AR181" s="1117" t="str">
        <f>IF(AR179="","",VLOOKUP(AR179,'標準様式１シフト記号表（勤務時間帯）'!$C$7:$U$36,19,FALSE))</f>
        <v/>
      </c>
      <c r="AS181" s="1117" t="str">
        <f>IF(AS179="","",VLOOKUP(AS179,'標準様式１シフト記号表（勤務時間帯）'!$C$7:$U$36,19,FALSE))</f>
        <v/>
      </c>
      <c r="AT181" s="1128" t="str">
        <f>IF(AT179="","",VLOOKUP(AT179,'標準様式１シフト記号表（勤務時間帯）'!$C$7:$U$36,19,FALSE))</f>
        <v/>
      </c>
      <c r="AU181" s="1104" t="str">
        <f>IF(AU179="","",VLOOKUP(AU179,'標準様式１シフト記号表（勤務時間帯）'!$C$7:$U$36,19,FALSE))</f>
        <v/>
      </c>
      <c r="AV181" s="1117" t="str">
        <f>IF(AV179="","",VLOOKUP(AV179,'標準様式１シフト記号表（勤務時間帯）'!$C$7:$U$36,19,FALSE))</f>
        <v/>
      </c>
      <c r="AW181" s="1117" t="str">
        <f>IF(AW179="","",VLOOKUP(AW179,'標準様式１シフト記号表（勤務時間帯）'!$C$7:$U$36,19,FALSE))</f>
        <v/>
      </c>
      <c r="AX181" s="1163">
        <f>IF($BB$4="４週",SUM(S181:AT181),IF($BB$4="暦月",SUM(S181:AW181),""))</f>
        <v>0</v>
      </c>
      <c r="AY181" s="1176"/>
      <c r="AZ181" s="1187">
        <f>IF($BB$4="４週",AX181/4,IF($BB$4="暦月",'標準様式１（100名）'!AX181/('標準様式１（100名）'!$BB$9/7),""))</f>
        <v>0</v>
      </c>
      <c r="BA181" s="1196"/>
      <c r="BB181" s="1211"/>
      <c r="BC181" s="1051"/>
      <c r="BD181" s="1051"/>
      <c r="BE181" s="1051"/>
      <c r="BF181" s="1063"/>
    </row>
    <row r="182" spans="2:58" ht="20.25" customHeight="1">
      <c r="B182" s="939">
        <f>B179+1</f>
        <v>54</v>
      </c>
      <c r="C182" s="958"/>
      <c r="D182" s="978"/>
      <c r="E182" s="988"/>
      <c r="F182" s="995"/>
      <c r="G182" s="995"/>
      <c r="H182" s="1019"/>
      <c r="I182" s="1026"/>
      <c r="J182" s="1026"/>
      <c r="K182" s="1031"/>
      <c r="L182" s="1041"/>
      <c r="M182" s="1050"/>
      <c r="N182" s="1050"/>
      <c r="O182" s="1062"/>
      <c r="P182" s="1071" t="s">
        <v>589</v>
      </c>
      <c r="Q182" s="1080"/>
      <c r="R182" s="1088"/>
      <c r="S182" s="1252"/>
      <c r="T182" s="1254"/>
      <c r="U182" s="1254"/>
      <c r="V182" s="1254"/>
      <c r="W182" s="1254"/>
      <c r="X182" s="1254"/>
      <c r="Y182" s="1255"/>
      <c r="Z182" s="1252"/>
      <c r="AA182" s="1254"/>
      <c r="AB182" s="1254"/>
      <c r="AC182" s="1254"/>
      <c r="AD182" s="1254"/>
      <c r="AE182" s="1254"/>
      <c r="AF182" s="1255"/>
      <c r="AG182" s="1252"/>
      <c r="AH182" s="1254"/>
      <c r="AI182" s="1254"/>
      <c r="AJ182" s="1254"/>
      <c r="AK182" s="1254"/>
      <c r="AL182" s="1254"/>
      <c r="AM182" s="1255"/>
      <c r="AN182" s="1252"/>
      <c r="AO182" s="1254"/>
      <c r="AP182" s="1254"/>
      <c r="AQ182" s="1254"/>
      <c r="AR182" s="1254"/>
      <c r="AS182" s="1254"/>
      <c r="AT182" s="1255"/>
      <c r="AU182" s="1252"/>
      <c r="AV182" s="1254"/>
      <c r="AW182" s="1254"/>
      <c r="AX182" s="1257"/>
      <c r="AY182" s="1261"/>
      <c r="AZ182" s="1264"/>
      <c r="BA182" s="1267"/>
      <c r="BB182" s="1209"/>
      <c r="BC182" s="1050"/>
      <c r="BD182" s="1050"/>
      <c r="BE182" s="1050"/>
      <c r="BF182" s="1062"/>
    </row>
    <row r="183" spans="2:58" ht="20.25" customHeight="1">
      <c r="B183" s="939"/>
      <c r="C183" s="959"/>
      <c r="D183" s="979"/>
      <c r="E183" s="989"/>
      <c r="F183" s="993"/>
      <c r="G183" s="1006"/>
      <c r="H183" s="1018"/>
      <c r="I183" s="1026"/>
      <c r="J183" s="1026"/>
      <c r="K183" s="1031"/>
      <c r="L183" s="1040"/>
      <c r="M183" s="1049"/>
      <c r="N183" s="1049"/>
      <c r="O183" s="1061"/>
      <c r="P183" s="1069" t="s">
        <v>590</v>
      </c>
      <c r="Q183" s="1078"/>
      <c r="R183" s="1086"/>
      <c r="S183" s="1103" t="str">
        <f>IF(S182="","",VLOOKUP(S182,'標準様式１シフト記号表（勤務時間帯）'!$C$7:$K$36,9,FALSE))</f>
        <v/>
      </c>
      <c r="T183" s="1116" t="str">
        <f>IF(T182="","",VLOOKUP(T182,'標準様式１シフト記号表（勤務時間帯）'!$C$7:$K$36,9,FALSE))</f>
        <v/>
      </c>
      <c r="U183" s="1116" t="str">
        <f>IF(U182="","",VLOOKUP(U182,'標準様式１シフト記号表（勤務時間帯）'!$C$7:$K$36,9,FALSE))</f>
        <v/>
      </c>
      <c r="V183" s="1116" t="str">
        <f>IF(V182="","",VLOOKUP(V182,'標準様式１シフト記号表（勤務時間帯）'!$C$7:$K$36,9,FALSE))</f>
        <v/>
      </c>
      <c r="W183" s="1116" t="str">
        <f>IF(W182="","",VLOOKUP(W182,'標準様式１シフト記号表（勤務時間帯）'!$C$7:$K$36,9,FALSE))</f>
        <v/>
      </c>
      <c r="X183" s="1116" t="str">
        <f>IF(X182="","",VLOOKUP(X182,'標準様式１シフト記号表（勤務時間帯）'!$C$7:$K$36,9,FALSE))</f>
        <v/>
      </c>
      <c r="Y183" s="1127" t="str">
        <f>IF(Y182="","",VLOOKUP(Y182,'標準様式１シフト記号表（勤務時間帯）'!$C$7:$K$36,9,FALSE))</f>
        <v/>
      </c>
      <c r="Z183" s="1103" t="str">
        <f>IF(Z182="","",VLOOKUP(Z182,'標準様式１シフト記号表（勤務時間帯）'!$C$7:$K$36,9,FALSE))</f>
        <v/>
      </c>
      <c r="AA183" s="1116" t="str">
        <f>IF(AA182="","",VLOOKUP(AA182,'標準様式１シフト記号表（勤務時間帯）'!$C$7:$K$36,9,FALSE))</f>
        <v/>
      </c>
      <c r="AB183" s="1116" t="str">
        <f>IF(AB182="","",VLOOKUP(AB182,'標準様式１シフト記号表（勤務時間帯）'!$C$7:$K$36,9,FALSE))</f>
        <v/>
      </c>
      <c r="AC183" s="1116" t="str">
        <f>IF(AC182="","",VLOOKUP(AC182,'標準様式１シフト記号表（勤務時間帯）'!$C$7:$K$36,9,FALSE))</f>
        <v/>
      </c>
      <c r="AD183" s="1116" t="str">
        <f>IF(AD182="","",VLOOKUP(AD182,'標準様式１シフト記号表（勤務時間帯）'!$C$7:$K$36,9,FALSE))</f>
        <v/>
      </c>
      <c r="AE183" s="1116" t="str">
        <f>IF(AE182="","",VLOOKUP(AE182,'標準様式１シフト記号表（勤務時間帯）'!$C$7:$K$36,9,FALSE))</f>
        <v/>
      </c>
      <c r="AF183" s="1127" t="str">
        <f>IF(AF182="","",VLOOKUP(AF182,'標準様式１シフト記号表（勤務時間帯）'!$C$7:$K$36,9,FALSE))</f>
        <v/>
      </c>
      <c r="AG183" s="1103" t="str">
        <f>IF(AG182="","",VLOOKUP(AG182,'標準様式１シフト記号表（勤務時間帯）'!$C$7:$K$36,9,FALSE))</f>
        <v/>
      </c>
      <c r="AH183" s="1116" t="str">
        <f>IF(AH182="","",VLOOKUP(AH182,'標準様式１シフト記号表（勤務時間帯）'!$C$7:$K$36,9,FALSE))</f>
        <v/>
      </c>
      <c r="AI183" s="1116" t="str">
        <f>IF(AI182="","",VLOOKUP(AI182,'標準様式１シフト記号表（勤務時間帯）'!$C$7:$K$36,9,FALSE))</f>
        <v/>
      </c>
      <c r="AJ183" s="1116" t="str">
        <f>IF(AJ182="","",VLOOKUP(AJ182,'標準様式１シフト記号表（勤務時間帯）'!$C$7:$K$36,9,FALSE))</f>
        <v/>
      </c>
      <c r="AK183" s="1116" t="str">
        <f>IF(AK182="","",VLOOKUP(AK182,'標準様式１シフト記号表（勤務時間帯）'!$C$7:$K$36,9,FALSE))</f>
        <v/>
      </c>
      <c r="AL183" s="1116" t="str">
        <f>IF(AL182="","",VLOOKUP(AL182,'標準様式１シフト記号表（勤務時間帯）'!$C$7:$K$36,9,FALSE))</f>
        <v/>
      </c>
      <c r="AM183" s="1127" t="str">
        <f>IF(AM182="","",VLOOKUP(AM182,'標準様式１シフト記号表（勤務時間帯）'!$C$7:$K$36,9,FALSE))</f>
        <v/>
      </c>
      <c r="AN183" s="1103" t="str">
        <f>IF(AN182="","",VLOOKUP(AN182,'標準様式１シフト記号表（勤務時間帯）'!$C$7:$K$36,9,FALSE))</f>
        <v/>
      </c>
      <c r="AO183" s="1116" t="str">
        <f>IF(AO182="","",VLOOKUP(AO182,'標準様式１シフト記号表（勤務時間帯）'!$C$7:$K$36,9,FALSE))</f>
        <v/>
      </c>
      <c r="AP183" s="1116" t="str">
        <f>IF(AP182="","",VLOOKUP(AP182,'標準様式１シフト記号表（勤務時間帯）'!$C$7:$K$36,9,FALSE))</f>
        <v/>
      </c>
      <c r="AQ183" s="1116" t="str">
        <f>IF(AQ182="","",VLOOKUP(AQ182,'標準様式１シフト記号表（勤務時間帯）'!$C$7:$K$36,9,FALSE))</f>
        <v/>
      </c>
      <c r="AR183" s="1116" t="str">
        <f>IF(AR182="","",VLOOKUP(AR182,'標準様式１シフト記号表（勤務時間帯）'!$C$7:$K$36,9,FALSE))</f>
        <v/>
      </c>
      <c r="AS183" s="1116" t="str">
        <f>IF(AS182="","",VLOOKUP(AS182,'標準様式１シフト記号表（勤務時間帯）'!$C$7:$K$36,9,FALSE))</f>
        <v/>
      </c>
      <c r="AT183" s="1127" t="str">
        <f>IF(AT182="","",VLOOKUP(AT182,'標準様式１シフト記号表（勤務時間帯）'!$C$7:$K$36,9,FALSE))</f>
        <v/>
      </c>
      <c r="AU183" s="1103" t="str">
        <f>IF(AU182="","",VLOOKUP(AU182,'標準様式１シフト記号表（勤務時間帯）'!$C$7:$K$36,9,FALSE))</f>
        <v/>
      </c>
      <c r="AV183" s="1116" t="str">
        <f>IF(AV182="","",VLOOKUP(AV182,'標準様式１シフト記号表（勤務時間帯）'!$C$7:$K$36,9,FALSE))</f>
        <v/>
      </c>
      <c r="AW183" s="1116" t="str">
        <f>IF(AW182="","",VLOOKUP(AW182,'標準様式１シフト記号表（勤務時間帯）'!$C$7:$K$36,9,FALSE))</f>
        <v/>
      </c>
      <c r="AX183" s="1162">
        <f>IF($BB$4="４週",SUM(S183:AT183),IF($BB$4="暦月",SUM(S183:AW183),""))</f>
        <v>0</v>
      </c>
      <c r="AY183" s="1175"/>
      <c r="AZ183" s="1186">
        <f>IF($BB$4="４週",AX183/4,IF($BB$4="暦月",'標準様式１（100名）'!AX183/('標準様式１（100名）'!$BB$9/7),""))</f>
        <v>0</v>
      </c>
      <c r="BA183" s="1195"/>
      <c r="BB183" s="1210"/>
      <c r="BC183" s="1049"/>
      <c r="BD183" s="1049"/>
      <c r="BE183" s="1049"/>
      <c r="BF183" s="1061"/>
    </row>
    <row r="184" spans="2:58" ht="20.25" customHeight="1">
      <c r="B184" s="939"/>
      <c r="C184" s="960"/>
      <c r="D184" s="980"/>
      <c r="E184" s="990"/>
      <c r="F184" s="1244">
        <f>C182</f>
        <v>0</v>
      </c>
      <c r="G184" s="1007"/>
      <c r="H184" s="1018"/>
      <c r="I184" s="1026"/>
      <c r="J184" s="1026"/>
      <c r="K184" s="1031"/>
      <c r="L184" s="1042"/>
      <c r="M184" s="1051"/>
      <c r="N184" s="1051"/>
      <c r="O184" s="1063"/>
      <c r="P184" s="1070" t="s">
        <v>316</v>
      </c>
      <c r="Q184" s="1079"/>
      <c r="R184" s="1087"/>
      <c r="S184" s="1104" t="str">
        <f>IF(S182="","",VLOOKUP(S182,'標準様式１シフト記号表（勤務時間帯）'!$C$7:$U$36,19,FALSE))</f>
        <v/>
      </c>
      <c r="T184" s="1117" t="str">
        <f>IF(T182="","",VLOOKUP(T182,'標準様式１シフト記号表（勤務時間帯）'!$C$7:$U$36,19,FALSE))</f>
        <v/>
      </c>
      <c r="U184" s="1117" t="str">
        <f>IF(U182="","",VLOOKUP(U182,'標準様式１シフト記号表（勤務時間帯）'!$C$7:$U$36,19,FALSE))</f>
        <v/>
      </c>
      <c r="V184" s="1117" t="str">
        <f>IF(V182="","",VLOOKUP(V182,'標準様式１シフト記号表（勤務時間帯）'!$C$7:$U$36,19,FALSE))</f>
        <v/>
      </c>
      <c r="W184" s="1117" t="str">
        <f>IF(W182="","",VLOOKUP(W182,'標準様式１シフト記号表（勤務時間帯）'!$C$7:$U$36,19,FALSE))</f>
        <v/>
      </c>
      <c r="X184" s="1117" t="str">
        <f>IF(X182="","",VLOOKUP(X182,'標準様式１シフト記号表（勤務時間帯）'!$C$7:$U$36,19,FALSE))</f>
        <v/>
      </c>
      <c r="Y184" s="1128" t="str">
        <f>IF(Y182="","",VLOOKUP(Y182,'標準様式１シフト記号表（勤務時間帯）'!$C$7:$U$36,19,FALSE))</f>
        <v/>
      </c>
      <c r="Z184" s="1104" t="str">
        <f>IF(Z182="","",VLOOKUP(Z182,'標準様式１シフト記号表（勤務時間帯）'!$C$7:$U$36,19,FALSE))</f>
        <v/>
      </c>
      <c r="AA184" s="1117" t="str">
        <f>IF(AA182="","",VLOOKUP(AA182,'標準様式１シフト記号表（勤務時間帯）'!$C$7:$U$36,19,FALSE))</f>
        <v/>
      </c>
      <c r="AB184" s="1117" t="str">
        <f>IF(AB182="","",VLOOKUP(AB182,'標準様式１シフト記号表（勤務時間帯）'!$C$7:$U$36,19,FALSE))</f>
        <v/>
      </c>
      <c r="AC184" s="1117" t="str">
        <f>IF(AC182="","",VLOOKUP(AC182,'標準様式１シフト記号表（勤務時間帯）'!$C$7:$U$36,19,FALSE))</f>
        <v/>
      </c>
      <c r="AD184" s="1117" t="str">
        <f>IF(AD182="","",VLOOKUP(AD182,'標準様式１シフト記号表（勤務時間帯）'!$C$7:$U$36,19,FALSE))</f>
        <v/>
      </c>
      <c r="AE184" s="1117" t="str">
        <f>IF(AE182="","",VLOOKUP(AE182,'標準様式１シフト記号表（勤務時間帯）'!$C$7:$U$36,19,FALSE))</f>
        <v/>
      </c>
      <c r="AF184" s="1128" t="str">
        <f>IF(AF182="","",VLOOKUP(AF182,'標準様式１シフト記号表（勤務時間帯）'!$C$7:$U$36,19,FALSE))</f>
        <v/>
      </c>
      <c r="AG184" s="1104" t="str">
        <f>IF(AG182="","",VLOOKUP(AG182,'標準様式１シフト記号表（勤務時間帯）'!$C$7:$U$36,19,FALSE))</f>
        <v/>
      </c>
      <c r="AH184" s="1117" t="str">
        <f>IF(AH182="","",VLOOKUP(AH182,'標準様式１シフト記号表（勤務時間帯）'!$C$7:$U$36,19,FALSE))</f>
        <v/>
      </c>
      <c r="AI184" s="1117" t="str">
        <f>IF(AI182="","",VLOOKUP(AI182,'標準様式１シフト記号表（勤務時間帯）'!$C$7:$U$36,19,FALSE))</f>
        <v/>
      </c>
      <c r="AJ184" s="1117" t="str">
        <f>IF(AJ182="","",VLOOKUP(AJ182,'標準様式１シフト記号表（勤務時間帯）'!$C$7:$U$36,19,FALSE))</f>
        <v/>
      </c>
      <c r="AK184" s="1117" t="str">
        <f>IF(AK182="","",VLOOKUP(AK182,'標準様式１シフト記号表（勤務時間帯）'!$C$7:$U$36,19,FALSE))</f>
        <v/>
      </c>
      <c r="AL184" s="1117" t="str">
        <f>IF(AL182="","",VLOOKUP(AL182,'標準様式１シフト記号表（勤務時間帯）'!$C$7:$U$36,19,FALSE))</f>
        <v/>
      </c>
      <c r="AM184" s="1128" t="str">
        <f>IF(AM182="","",VLOOKUP(AM182,'標準様式１シフト記号表（勤務時間帯）'!$C$7:$U$36,19,FALSE))</f>
        <v/>
      </c>
      <c r="AN184" s="1104" t="str">
        <f>IF(AN182="","",VLOOKUP(AN182,'標準様式１シフト記号表（勤務時間帯）'!$C$7:$U$36,19,FALSE))</f>
        <v/>
      </c>
      <c r="AO184" s="1117" t="str">
        <f>IF(AO182="","",VLOOKUP(AO182,'標準様式１シフト記号表（勤務時間帯）'!$C$7:$U$36,19,FALSE))</f>
        <v/>
      </c>
      <c r="AP184" s="1117" t="str">
        <f>IF(AP182="","",VLOOKUP(AP182,'標準様式１シフト記号表（勤務時間帯）'!$C$7:$U$36,19,FALSE))</f>
        <v/>
      </c>
      <c r="AQ184" s="1117" t="str">
        <f>IF(AQ182="","",VLOOKUP(AQ182,'標準様式１シフト記号表（勤務時間帯）'!$C$7:$U$36,19,FALSE))</f>
        <v/>
      </c>
      <c r="AR184" s="1117" t="str">
        <f>IF(AR182="","",VLOOKUP(AR182,'標準様式１シフト記号表（勤務時間帯）'!$C$7:$U$36,19,FALSE))</f>
        <v/>
      </c>
      <c r="AS184" s="1117" t="str">
        <f>IF(AS182="","",VLOOKUP(AS182,'標準様式１シフト記号表（勤務時間帯）'!$C$7:$U$36,19,FALSE))</f>
        <v/>
      </c>
      <c r="AT184" s="1128" t="str">
        <f>IF(AT182="","",VLOOKUP(AT182,'標準様式１シフト記号表（勤務時間帯）'!$C$7:$U$36,19,FALSE))</f>
        <v/>
      </c>
      <c r="AU184" s="1104" t="str">
        <f>IF(AU182="","",VLOOKUP(AU182,'標準様式１シフト記号表（勤務時間帯）'!$C$7:$U$36,19,FALSE))</f>
        <v/>
      </c>
      <c r="AV184" s="1117" t="str">
        <f>IF(AV182="","",VLOOKUP(AV182,'標準様式１シフト記号表（勤務時間帯）'!$C$7:$U$36,19,FALSE))</f>
        <v/>
      </c>
      <c r="AW184" s="1117" t="str">
        <f>IF(AW182="","",VLOOKUP(AW182,'標準様式１シフト記号表（勤務時間帯）'!$C$7:$U$36,19,FALSE))</f>
        <v/>
      </c>
      <c r="AX184" s="1163">
        <f>IF($BB$4="４週",SUM(S184:AT184),IF($BB$4="暦月",SUM(S184:AW184),""))</f>
        <v>0</v>
      </c>
      <c r="AY184" s="1176"/>
      <c r="AZ184" s="1187">
        <f>IF($BB$4="４週",AX184/4,IF($BB$4="暦月",'標準様式１（100名）'!AX184/('標準様式１（100名）'!$BB$9/7),""))</f>
        <v>0</v>
      </c>
      <c r="BA184" s="1196"/>
      <c r="BB184" s="1211"/>
      <c r="BC184" s="1051"/>
      <c r="BD184" s="1051"/>
      <c r="BE184" s="1051"/>
      <c r="BF184" s="1063"/>
    </row>
    <row r="185" spans="2:58" ht="20.25" customHeight="1">
      <c r="B185" s="939">
        <f>B182+1</f>
        <v>55</v>
      </c>
      <c r="C185" s="958"/>
      <c r="D185" s="978"/>
      <c r="E185" s="988"/>
      <c r="F185" s="995"/>
      <c r="G185" s="995"/>
      <c r="H185" s="1019"/>
      <c r="I185" s="1026"/>
      <c r="J185" s="1026"/>
      <c r="K185" s="1031"/>
      <c r="L185" s="1041"/>
      <c r="M185" s="1050"/>
      <c r="N185" s="1050"/>
      <c r="O185" s="1062"/>
      <c r="P185" s="1071" t="s">
        <v>589</v>
      </c>
      <c r="Q185" s="1080"/>
      <c r="R185" s="1088"/>
      <c r="S185" s="1252"/>
      <c r="T185" s="1254"/>
      <c r="U185" s="1254"/>
      <c r="V185" s="1254"/>
      <c r="W185" s="1254"/>
      <c r="X185" s="1254"/>
      <c r="Y185" s="1255"/>
      <c r="Z185" s="1252"/>
      <c r="AA185" s="1254"/>
      <c r="AB185" s="1254"/>
      <c r="AC185" s="1254"/>
      <c r="AD185" s="1254"/>
      <c r="AE185" s="1254"/>
      <c r="AF185" s="1255"/>
      <c r="AG185" s="1252"/>
      <c r="AH185" s="1254"/>
      <c r="AI185" s="1254"/>
      <c r="AJ185" s="1254"/>
      <c r="AK185" s="1254"/>
      <c r="AL185" s="1254"/>
      <c r="AM185" s="1255"/>
      <c r="AN185" s="1252"/>
      <c r="AO185" s="1254"/>
      <c r="AP185" s="1254"/>
      <c r="AQ185" s="1254"/>
      <c r="AR185" s="1254"/>
      <c r="AS185" s="1254"/>
      <c r="AT185" s="1255"/>
      <c r="AU185" s="1252"/>
      <c r="AV185" s="1254"/>
      <c r="AW185" s="1254"/>
      <c r="AX185" s="1257"/>
      <c r="AY185" s="1261"/>
      <c r="AZ185" s="1264"/>
      <c r="BA185" s="1267"/>
      <c r="BB185" s="1209"/>
      <c r="BC185" s="1050"/>
      <c r="BD185" s="1050"/>
      <c r="BE185" s="1050"/>
      <c r="BF185" s="1062"/>
    </row>
    <row r="186" spans="2:58" ht="20.25" customHeight="1">
      <c r="B186" s="939"/>
      <c r="C186" s="959"/>
      <c r="D186" s="979"/>
      <c r="E186" s="989"/>
      <c r="F186" s="993"/>
      <c r="G186" s="1006"/>
      <c r="H186" s="1018"/>
      <c r="I186" s="1026"/>
      <c r="J186" s="1026"/>
      <c r="K186" s="1031"/>
      <c r="L186" s="1040"/>
      <c r="M186" s="1049"/>
      <c r="N186" s="1049"/>
      <c r="O186" s="1061"/>
      <c r="P186" s="1069" t="s">
        <v>590</v>
      </c>
      <c r="Q186" s="1078"/>
      <c r="R186" s="1086"/>
      <c r="S186" s="1103" t="str">
        <f>IF(S185="","",VLOOKUP(S185,'標準様式１シフト記号表（勤務時間帯）'!$C$7:$K$36,9,FALSE))</f>
        <v/>
      </c>
      <c r="T186" s="1116" t="str">
        <f>IF(T185="","",VLOOKUP(T185,'標準様式１シフト記号表（勤務時間帯）'!$C$7:$K$36,9,FALSE))</f>
        <v/>
      </c>
      <c r="U186" s="1116" t="str">
        <f>IF(U185="","",VLOOKUP(U185,'標準様式１シフト記号表（勤務時間帯）'!$C$7:$K$36,9,FALSE))</f>
        <v/>
      </c>
      <c r="V186" s="1116" t="str">
        <f>IF(V185="","",VLOOKUP(V185,'標準様式１シフト記号表（勤務時間帯）'!$C$7:$K$36,9,FALSE))</f>
        <v/>
      </c>
      <c r="W186" s="1116" t="str">
        <f>IF(W185="","",VLOOKUP(W185,'標準様式１シフト記号表（勤務時間帯）'!$C$7:$K$36,9,FALSE))</f>
        <v/>
      </c>
      <c r="X186" s="1116" t="str">
        <f>IF(X185="","",VLOOKUP(X185,'標準様式１シフト記号表（勤務時間帯）'!$C$7:$K$36,9,FALSE))</f>
        <v/>
      </c>
      <c r="Y186" s="1127" t="str">
        <f>IF(Y185="","",VLOOKUP(Y185,'標準様式１シフト記号表（勤務時間帯）'!$C$7:$K$36,9,FALSE))</f>
        <v/>
      </c>
      <c r="Z186" s="1103" t="str">
        <f>IF(Z185="","",VLOOKUP(Z185,'標準様式１シフト記号表（勤務時間帯）'!$C$7:$K$36,9,FALSE))</f>
        <v/>
      </c>
      <c r="AA186" s="1116" t="str">
        <f>IF(AA185="","",VLOOKUP(AA185,'標準様式１シフト記号表（勤務時間帯）'!$C$7:$K$36,9,FALSE))</f>
        <v/>
      </c>
      <c r="AB186" s="1116" t="str">
        <f>IF(AB185="","",VLOOKUP(AB185,'標準様式１シフト記号表（勤務時間帯）'!$C$7:$K$36,9,FALSE))</f>
        <v/>
      </c>
      <c r="AC186" s="1116" t="str">
        <f>IF(AC185="","",VLOOKUP(AC185,'標準様式１シフト記号表（勤務時間帯）'!$C$7:$K$36,9,FALSE))</f>
        <v/>
      </c>
      <c r="AD186" s="1116" t="str">
        <f>IF(AD185="","",VLOOKUP(AD185,'標準様式１シフト記号表（勤務時間帯）'!$C$7:$K$36,9,FALSE))</f>
        <v/>
      </c>
      <c r="AE186" s="1116" t="str">
        <f>IF(AE185="","",VLOOKUP(AE185,'標準様式１シフト記号表（勤務時間帯）'!$C$7:$K$36,9,FALSE))</f>
        <v/>
      </c>
      <c r="AF186" s="1127" t="str">
        <f>IF(AF185="","",VLOOKUP(AF185,'標準様式１シフト記号表（勤務時間帯）'!$C$7:$K$36,9,FALSE))</f>
        <v/>
      </c>
      <c r="AG186" s="1103" t="str">
        <f>IF(AG185="","",VLOOKUP(AG185,'標準様式１シフト記号表（勤務時間帯）'!$C$7:$K$36,9,FALSE))</f>
        <v/>
      </c>
      <c r="AH186" s="1116" t="str">
        <f>IF(AH185="","",VLOOKUP(AH185,'標準様式１シフト記号表（勤務時間帯）'!$C$7:$K$36,9,FALSE))</f>
        <v/>
      </c>
      <c r="AI186" s="1116" t="str">
        <f>IF(AI185="","",VLOOKUP(AI185,'標準様式１シフト記号表（勤務時間帯）'!$C$7:$K$36,9,FALSE))</f>
        <v/>
      </c>
      <c r="AJ186" s="1116" t="str">
        <f>IF(AJ185="","",VLOOKUP(AJ185,'標準様式１シフト記号表（勤務時間帯）'!$C$7:$K$36,9,FALSE))</f>
        <v/>
      </c>
      <c r="AK186" s="1116" t="str">
        <f>IF(AK185="","",VLOOKUP(AK185,'標準様式１シフト記号表（勤務時間帯）'!$C$7:$K$36,9,FALSE))</f>
        <v/>
      </c>
      <c r="AL186" s="1116" t="str">
        <f>IF(AL185="","",VLOOKUP(AL185,'標準様式１シフト記号表（勤務時間帯）'!$C$7:$K$36,9,FALSE))</f>
        <v/>
      </c>
      <c r="AM186" s="1127" t="str">
        <f>IF(AM185="","",VLOOKUP(AM185,'標準様式１シフト記号表（勤務時間帯）'!$C$7:$K$36,9,FALSE))</f>
        <v/>
      </c>
      <c r="AN186" s="1103" t="str">
        <f>IF(AN185="","",VLOOKUP(AN185,'標準様式１シフト記号表（勤務時間帯）'!$C$7:$K$36,9,FALSE))</f>
        <v/>
      </c>
      <c r="AO186" s="1116" t="str">
        <f>IF(AO185="","",VLOOKUP(AO185,'標準様式１シフト記号表（勤務時間帯）'!$C$7:$K$36,9,FALSE))</f>
        <v/>
      </c>
      <c r="AP186" s="1116" t="str">
        <f>IF(AP185="","",VLOOKUP(AP185,'標準様式１シフト記号表（勤務時間帯）'!$C$7:$K$36,9,FALSE))</f>
        <v/>
      </c>
      <c r="AQ186" s="1116" t="str">
        <f>IF(AQ185="","",VLOOKUP(AQ185,'標準様式１シフト記号表（勤務時間帯）'!$C$7:$K$36,9,FALSE))</f>
        <v/>
      </c>
      <c r="AR186" s="1116" t="str">
        <f>IF(AR185="","",VLOOKUP(AR185,'標準様式１シフト記号表（勤務時間帯）'!$C$7:$K$36,9,FALSE))</f>
        <v/>
      </c>
      <c r="AS186" s="1116" t="str">
        <f>IF(AS185="","",VLOOKUP(AS185,'標準様式１シフト記号表（勤務時間帯）'!$C$7:$K$36,9,FALSE))</f>
        <v/>
      </c>
      <c r="AT186" s="1127" t="str">
        <f>IF(AT185="","",VLOOKUP(AT185,'標準様式１シフト記号表（勤務時間帯）'!$C$7:$K$36,9,FALSE))</f>
        <v/>
      </c>
      <c r="AU186" s="1103" t="str">
        <f>IF(AU185="","",VLOOKUP(AU185,'標準様式１シフト記号表（勤務時間帯）'!$C$7:$K$36,9,FALSE))</f>
        <v/>
      </c>
      <c r="AV186" s="1116" t="str">
        <f>IF(AV185="","",VLOOKUP(AV185,'標準様式１シフト記号表（勤務時間帯）'!$C$7:$K$36,9,FALSE))</f>
        <v/>
      </c>
      <c r="AW186" s="1116" t="str">
        <f>IF(AW185="","",VLOOKUP(AW185,'標準様式１シフト記号表（勤務時間帯）'!$C$7:$K$36,9,FALSE))</f>
        <v/>
      </c>
      <c r="AX186" s="1162">
        <f>IF($BB$4="４週",SUM(S186:AT186),IF($BB$4="暦月",SUM(S186:AW186),""))</f>
        <v>0</v>
      </c>
      <c r="AY186" s="1175"/>
      <c r="AZ186" s="1186">
        <f>IF($BB$4="４週",AX186/4,IF($BB$4="暦月",'標準様式１（100名）'!AX186/('標準様式１（100名）'!$BB$9/7),""))</f>
        <v>0</v>
      </c>
      <c r="BA186" s="1195"/>
      <c r="BB186" s="1210"/>
      <c r="BC186" s="1049"/>
      <c r="BD186" s="1049"/>
      <c r="BE186" s="1049"/>
      <c r="BF186" s="1061"/>
    </row>
    <row r="187" spans="2:58" ht="20.25" customHeight="1">
      <c r="B187" s="939"/>
      <c r="C187" s="960"/>
      <c r="D187" s="980"/>
      <c r="E187" s="990"/>
      <c r="F187" s="1244">
        <f>C185</f>
        <v>0</v>
      </c>
      <c r="G187" s="1007"/>
      <c r="H187" s="1018"/>
      <c r="I187" s="1026"/>
      <c r="J187" s="1026"/>
      <c r="K187" s="1031"/>
      <c r="L187" s="1042"/>
      <c r="M187" s="1051"/>
      <c r="N187" s="1051"/>
      <c r="O187" s="1063"/>
      <c r="P187" s="1070" t="s">
        <v>316</v>
      </c>
      <c r="Q187" s="1079"/>
      <c r="R187" s="1087"/>
      <c r="S187" s="1104" t="str">
        <f>IF(S185="","",VLOOKUP(S185,'標準様式１シフト記号表（勤務時間帯）'!$C$7:$U$36,19,FALSE))</f>
        <v/>
      </c>
      <c r="T187" s="1117" t="str">
        <f>IF(T185="","",VLOOKUP(T185,'標準様式１シフト記号表（勤務時間帯）'!$C$7:$U$36,19,FALSE))</f>
        <v/>
      </c>
      <c r="U187" s="1117" t="str">
        <f>IF(U185="","",VLOOKUP(U185,'標準様式１シフト記号表（勤務時間帯）'!$C$7:$U$36,19,FALSE))</f>
        <v/>
      </c>
      <c r="V187" s="1117" t="str">
        <f>IF(V185="","",VLOOKUP(V185,'標準様式１シフト記号表（勤務時間帯）'!$C$7:$U$36,19,FALSE))</f>
        <v/>
      </c>
      <c r="W187" s="1117" t="str">
        <f>IF(W185="","",VLOOKUP(W185,'標準様式１シフト記号表（勤務時間帯）'!$C$7:$U$36,19,FALSE))</f>
        <v/>
      </c>
      <c r="X187" s="1117" t="str">
        <f>IF(X185="","",VLOOKUP(X185,'標準様式１シフト記号表（勤務時間帯）'!$C$7:$U$36,19,FALSE))</f>
        <v/>
      </c>
      <c r="Y187" s="1128" t="str">
        <f>IF(Y185="","",VLOOKUP(Y185,'標準様式１シフト記号表（勤務時間帯）'!$C$7:$U$36,19,FALSE))</f>
        <v/>
      </c>
      <c r="Z187" s="1104" t="str">
        <f>IF(Z185="","",VLOOKUP(Z185,'標準様式１シフト記号表（勤務時間帯）'!$C$7:$U$36,19,FALSE))</f>
        <v/>
      </c>
      <c r="AA187" s="1117" t="str">
        <f>IF(AA185="","",VLOOKUP(AA185,'標準様式１シフト記号表（勤務時間帯）'!$C$7:$U$36,19,FALSE))</f>
        <v/>
      </c>
      <c r="AB187" s="1117" t="str">
        <f>IF(AB185="","",VLOOKUP(AB185,'標準様式１シフト記号表（勤務時間帯）'!$C$7:$U$36,19,FALSE))</f>
        <v/>
      </c>
      <c r="AC187" s="1117" t="str">
        <f>IF(AC185="","",VLOOKUP(AC185,'標準様式１シフト記号表（勤務時間帯）'!$C$7:$U$36,19,FALSE))</f>
        <v/>
      </c>
      <c r="AD187" s="1117" t="str">
        <f>IF(AD185="","",VLOOKUP(AD185,'標準様式１シフト記号表（勤務時間帯）'!$C$7:$U$36,19,FALSE))</f>
        <v/>
      </c>
      <c r="AE187" s="1117" t="str">
        <f>IF(AE185="","",VLOOKUP(AE185,'標準様式１シフト記号表（勤務時間帯）'!$C$7:$U$36,19,FALSE))</f>
        <v/>
      </c>
      <c r="AF187" s="1128" t="str">
        <f>IF(AF185="","",VLOOKUP(AF185,'標準様式１シフト記号表（勤務時間帯）'!$C$7:$U$36,19,FALSE))</f>
        <v/>
      </c>
      <c r="AG187" s="1104" t="str">
        <f>IF(AG185="","",VLOOKUP(AG185,'標準様式１シフト記号表（勤務時間帯）'!$C$7:$U$36,19,FALSE))</f>
        <v/>
      </c>
      <c r="AH187" s="1117" t="str">
        <f>IF(AH185="","",VLOOKUP(AH185,'標準様式１シフト記号表（勤務時間帯）'!$C$7:$U$36,19,FALSE))</f>
        <v/>
      </c>
      <c r="AI187" s="1117" t="str">
        <f>IF(AI185="","",VLOOKUP(AI185,'標準様式１シフト記号表（勤務時間帯）'!$C$7:$U$36,19,FALSE))</f>
        <v/>
      </c>
      <c r="AJ187" s="1117" t="str">
        <f>IF(AJ185="","",VLOOKUP(AJ185,'標準様式１シフト記号表（勤務時間帯）'!$C$7:$U$36,19,FALSE))</f>
        <v/>
      </c>
      <c r="AK187" s="1117" t="str">
        <f>IF(AK185="","",VLOOKUP(AK185,'標準様式１シフト記号表（勤務時間帯）'!$C$7:$U$36,19,FALSE))</f>
        <v/>
      </c>
      <c r="AL187" s="1117" t="str">
        <f>IF(AL185="","",VLOOKUP(AL185,'標準様式１シフト記号表（勤務時間帯）'!$C$7:$U$36,19,FALSE))</f>
        <v/>
      </c>
      <c r="AM187" s="1128" t="str">
        <f>IF(AM185="","",VLOOKUP(AM185,'標準様式１シフト記号表（勤務時間帯）'!$C$7:$U$36,19,FALSE))</f>
        <v/>
      </c>
      <c r="AN187" s="1104" t="str">
        <f>IF(AN185="","",VLOOKUP(AN185,'標準様式１シフト記号表（勤務時間帯）'!$C$7:$U$36,19,FALSE))</f>
        <v/>
      </c>
      <c r="AO187" s="1117" t="str">
        <f>IF(AO185="","",VLOOKUP(AO185,'標準様式１シフト記号表（勤務時間帯）'!$C$7:$U$36,19,FALSE))</f>
        <v/>
      </c>
      <c r="AP187" s="1117" t="str">
        <f>IF(AP185="","",VLOOKUP(AP185,'標準様式１シフト記号表（勤務時間帯）'!$C$7:$U$36,19,FALSE))</f>
        <v/>
      </c>
      <c r="AQ187" s="1117" t="str">
        <f>IF(AQ185="","",VLOOKUP(AQ185,'標準様式１シフト記号表（勤務時間帯）'!$C$7:$U$36,19,FALSE))</f>
        <v/>
      </c>
      <c r="AR187" s="1117" t="str">
        <f>IF(AR185="","",VLOOKUP(AR185,'標準様式１シフト記号表（勤務時間帯）'!$C$7:$U$36,19,FALSE))</f>
        <v/>
      </c>
      <c r="AS187" s="1117" t="str">
        <f>IF(AS185="","",VLOOKUP(AS185,'標準様式１シフト記号表（勤務時間帯）'!$C$7:$U$36,19,FALSE))</f>
        <v/>
      </c>
      <c r="AT187" s="1128" t="str">
        <f>IF(AT185="","",VLOOKUP(AT185,'標準様式１シフト記号表（勤務時間帯）'!$C$7:$U$36,19,FALSE))</f>
        <v/>
      </c>
      <c r="AU187" s="1104" t="str">
        <f>IF(AU185="","",VLOOKUP(AU185,'標準様式１シフト記号表（勤務時間帯）'!$C$7:$U$36,19,FALSE))</f>
        <v/>
      </c>
      <c r="AV187" s="1117" t="str">
        <f>IF(AV185="","",VLOOKUP(AV185,'標準様式１シフト記号表（勤務時間帯）'!$C$7:$U$36,19,FALSE))</f>
        <v/>
      </c>
      <c r="AW187" s="1117" t="str">
        <f>IF(AW185="","",VLOOKUP(AW185,'標準様式１シフト記号表（勤務時間帯）'!$C$7:$U$36,19,FALSE))</f>
        <v/>
      </c>
      <c r="AX187" s="1163">
        <f>IF($BB$4="４週",SUM(S187:AT187),IF($BB$4="暦月",SUM(S187:AW187),""))</f>
        <v>0</v>
      </c>
      <c r="AY187" s="1176"/>
      <c r="AZ187" s="1187">
        <f>IF($BB$4="４週",AX187/4,IF($BB$4="暦月",'標準様式１（100名）'!AX187/('標準様式１（100名）'!$BB$9/7),""))</f>
        <v>0</v>
      </c>
      <c r="BA187" s="1196"/>
      <c r="BB187" s="1211"/>
      <c r="BC187" s="1051"/>
      <c r="BD187" s="1051"/>
      <c r="BE187" s="1051"/>
      <c r="BF187" s="1063"/>
    </row>
    <row r="188" spans="2:58" ht="20.25" customHeight="1">
      <c r="B188" s="939">
        <f>B185+1</f>
        <v>56</v>
      </c>
      <c r="C188" s="958"/>
      <c r="D188" s="978"/>
      <c r="E188" s="988"/>
      <c r="F188" s="995"/>
      <c r="G188" s="995"/>
      <c r="H188" s="1019"/>
      <c r="I188" s="1026"/>
      <c r="J188" s="1026"/>
      <c r="K188" s="1031"/>
      <c r="L188" s="1041"/>
      <c r="M188" s="1050"/>
      <c r="N188" s="1050"/>
      <c r="O188" s="1062"/>
      <c r="P188" s="1071" t="s">
        <v>589</v>
      </c>
      <c r="Q188" s="1080"/>
      <c r="R188" s="1088"/>
      <c r="S188" s="1252"/>
      <c r="T188" s="1254"/>
      <c r="U188" s="1254"/>
      <c r="V188" s="1254"/>
      <c r="W188" s="1254"/>
      <c r="X188" s="1254"/>
      <c r="Y188" s="1255"/>
      <c r="Z188" s="1252"/>
      <c r="AA188" s="1254"/>
      <c r="AB188" s="1254"/>
      <c r="AC188" s="1254"/>
      <c r="AD188" s="1254"/>
      <c r="AE188" s="1254"/>
      <c r="AF188" s="1255"/>
      <c r="AG188" s="1252"/>
      <c r="AH188" s="1254"/>
      <c r="AI188" s="1254"/>
      <c r="AJ188" s="1254"/>
      <c r="AK188" s="1254"/>
      <c r="AL188" s="1254"/>
      <c r="AM188" s="1255"/>
      <c r="AN188" s="1252"/>
      <c r="AO188" s="1254"/>
      <c r="AP188" s="1254"/>
      <c r="AQ188" s="1254"/>
      <c r="AR188" s="1254"/>
      <c r="AS188" s="1254"/>
      <c r="AT188" s="1255"/>
      <c r="AU188" s="1252"/>
      <c r="AV188" s="1254"/>
      <c r="AW188" s="1254"/>
      <c r="AX188" s="1257"/>
      <c r="AY188" s="1261"/>
      <c r="AZ188" s="1264"/>
      <c r="BA188" s="1267"/>
      <c r="BB188" s="1209"/>
      <c r="BC188" s="1050"/>
      <c r="BD188" s="1050"/>
      <c r="BE188" s="1050"/>
      <c r="BF188" s="1062"/>
    </row>
    <row r="189" spans="2:58" ht="20.25" customHeight="1">
      <c r="B189" s="939"/>
      <c r="C189" s="959"/>
      <c r="D189" s="979"/>
      <c r="E189" s="989"/>
      <c r="F189" s="993"/>
      <c r="G189" s="1006"/>
      <c r="H189" s="1018"/>
      <c r="I189" s="1026"/>
      <c r="J189" s="1026"/>
      <c r="K189" s="1031"/>
      <c r="L189" s="1040"/>
      <c r="M189" s="1049"/>
      <c r="N189" s="1049"/>
      <c r="O189" s="1061"/>
      <c r="P189" s="1069" t="s">
        <v>590</v>
      </c>
      <c r="Q189" s="1078"/>
      <c r="R189" s="1086"/>
      <c r="S189" s="1103" t="str">
        <f>IF(S188="","",VLOOKUP(S188,'標準様式１シフト記号表（勤務時間帯）'!$C$7:$K$36,9,FALSE))</f>
        <v/>
      </c>
      <c r="T189" s="1116" t="str">
        <f>IF(T188="","",VLOOKUP(T188,'標準様式１シフト記号表（勤務時間帯）'!$C$7:$K$36,9,FALSE))</f>
        <v/>
      </c>
      <c r="U189" s="1116" t="str">
        <f>IF(U188="","",VLOOKUP(U188,'標準様式１シフト記号表（勤務時間帯）'!$C$7:$K$36,9,FALSE))</f>
        <v/>
      </c>
      <c r="V189" s="1116" t="str">
        <f>IF(V188="","",VLOOKUP(V188,'標準様式１シフト記号表（勤務時間帯）'!$C$7:$K$36,9,FALSE))</f>
        <v/>
      </c>
      <c r="W189" s="1116" t="str">
        <f>IF(W188="","",VLOOKUP(W188,'標準様式１シフト記号表（勤務時間帯）'!$C$7:$K$36,9,FALSE))</f>
        <v/>
      </c>
      <c r="X189" s="1116" t="str">
        <f>IF(X188="","",VLOOKUP(X188,'標準様式１シフト記号表（勤務時間帯）'!$C$7:$K$36,9,FALSE))</f>
        <v/>
      </c>
      <c r="Y189" s="1127" t="str">
        <f>IF(Y188="","",VLOOKUP(Y188,'標準様式１シフト記号表（勤務時間帯）'!$C$7:$K$36,9,FALSE))</f>
        <v/>
      </c>
      <c r="Z189" s="1103" t="str">
        <f>IF(Z188="","",VLOOKUP(Z188,'標準様式１シフト記号表（勤務時間帯）'!$C$7:$K$36,9,FALSE))</f>
        <v/>
      </c>
      <c r="AA189" s="1116" t="str">
        <f>IF(AA188="","",VLOOKUP(AA188,'標準様式１シフト記号表（勤務時間帯）'!$C$7:$K$36,9,FALSE))</f>
        <v/>
      </c>
      <c r="AB189" s="1116" t="str">
        <f>IF(AB188="","",VLOOKUP(AB188,'標準様式１シフト記号表（勤務時間帯）'!$C$7:$K$36,9,FALSE))</f>
        <v/>
      </c>
      <c r="AC189" s="1116" t="str">
        <f>IF(AC188="","",VLOOKUP(AC188,'標準様式１シフト記号表（勤務時間帯）'!$C$7:$K$36,9,FALSE))</f>
        <v/>
      </c>
      <c r="AD189" s="1116" t="str">
        <f>IF(AD188="","",VLOOKUP(AD188,'標準様式１シフト記号表（勤務時間帯）'!$C$7:$K$36,9,FALSE))</f>
        <v/>
      </c>
      <c r="AE189" s="1116" t="str">
        <f>IF(AE188="","",VLOOKUP(AE188,'標準様式１シフト記号表（勤務時間帯）'!$C$7:$K$36,9,FALSE))</f>
        <v/>
      </c>
      <c r="AF189" s="1127" t="str">
        <f>IF(AF188="","",VLOOKUP(AF188,'標準様式１シフト記号表（勤務時間帯）'!$C$7:$K$36,9,FALSE))</f>
        <v/>
      </c>
      <c r="AG189" s="1103" t="str">
        <f>IF(AG188="","",VLOOKUP(AG188,'標準様式１シフト記号表（勤務時間帯）'!$C$7:$K$36,9,FALSE))</f>
        <v/>
      </c>
      <c r="AH189" s="1116" t="str">
        <f>IF(AH188="","",VLOOKUP(AH188,'標準様式１シフト記号表（勤務時間帯）'!$C$7:$K$36,9,FALSE))</f>
        <v/>
      </c>
      <c r="AI189" s="1116" t="str">
        <f>IF(AI188="","",VLOOKUP(AI188,'標準様式１シフト記号表（勤務時間帯）'!$C$7:$K$36,9,FALSE))</f>
        <v/>
      </c>
      <c r="AJ189" s="1116" t="str">
        <f>IF(AJ188="","",VLOOKUP(AJ188,'標準様式１シフト記号表（勤務時間帯）'!$C$7:$K$36,9,FALSE))</f>
        <v/>
      </c>
      <c r="AK189" s="1116" t="str">
        <f>IF(AK188="","",VLOOKUP(AK188,'標準様式１シフト記号表（勤務時間帯）'!$C$7:$K$36,9,FALSE))</f>
        <v/>
      </c>
      <c r="AL189" s="1116" t="str">
        <f>IF(AL188="","",VLOOKUP(AL188,'標準様式１シフト記号表（勤務時間帯）'!$C$7:$K$36,9,FALSE))</f>
        <v/>
      </c>
      <c r="AM189" s="1127" t="str">
        <f>IF(AM188="","",VLOOKUP(AM188,'標準様式１シフト記号表（勤務時間帯）'!$C$7:$K$36,9,FALSE))</f>
        <v/>
      </c>
      <c r="AN189" s="1103" t="str">
        <f>IF(AN188="","",VLOOKUP(AN188,'標準様式１シフト記号表（勤務時間帯）'!$C$7:$K$36,9,FALSE))</f>
        <v/>
      </c>
      <c r="AO189" s="1116" t="str">
        <f>IF(AO188="","",VLOOKUP(AO188,'標準様式１シフト記号表（勤務時間帯）'!$C$7:$K$36,9,FALSE))</f>
        <v/>
      </c>
      <c r="AP189" s="1116" t="str">
        <f>IF(AP188="","",VLOOKUP(AP188,'標準様式１シフト記号表（勤務時間帯）'!$C$7:$K$36,9,FALSE))</f>
        <v/>
      </c>
      <c r="AQ189" s="1116" t="str">
        <f>IF(AQ188="","",VLOOKUP(AQ188,'標準様式１シフト記号表（勤務時間帯）'!$C$7:$K$36,9,FALSE))</f>
        <v/>
      </c>
      <c r="AR189" s="1116" t="str">
        <f>IF(AR188="","",VLOOKUP(AR188,'標準様式１シフト記号表（勤務時間帯）'!$C$7:$K$36,9,FALSE))</f>
        <v/>
      </c>
      <c r="AS189" s="1116" t="str">
        <f>IF(AS188="","",VLOOKUP(AS188,'標準様式１シフト記号表（勤務時間帯）'!$C$7:$K$36,9,FALSE))</f>
        <v/>
      </c>
      <c r="AT189" s="1127" t="str">
        <f>IF(AT188="","",VLOOKUP(AT188,'標準様式１シフト記号表（勤務時間帯）'!$C$7:$K$36,9,FALSE))</f>
        <v/>
      </c>
      <c r="AU189" s="1103" t="str">
        <f>IF(AU188="","",VLOOKUP(AU188,'標準様式１シフト記号表（勤務時間帯）'!$C$7:$K$36,9,FALSE))</f>
        <v/>
      </c>
      <c r="AV189" s="1116" t="str">
        <f>IF(AV188="","",VLOOKUP(AV188,'標準様式１シフト記号表（勤務時間帯）'!$C$7:$K$36,9,FALSE))</f>
        <v/>
      </c>
      <c r="AW189" s="1116" t="str">
        <f>IF(AW188="","",VLOOKUP(AW188,'標準様式１シフト記号表（勤務時間帯）'!$C$7:$K$36,9,FALSE))</f>
        <v/>
      </c>
      <c r="AX189" s="1162">
        <f>IF($BB$4="４週",SUM(S189:AT189),IF($BB$4="暦月",SUM(S189:AW189),""))</f>
        <v>0</v>
      </c>
      <c r="AY189" s="1175"/>
      <c r="AZ189" s="1186">
        <f>IF($BB$4="４週",AX189/4,IF($BB$4="暦月",'標準様式１（100名）'!AX189/('標準様式１（100名）'!$BB$9/7),""))</f>
        <v>0</v>
      </c>
      <c r="BA189" s="1195"/>
      <c r="BB189" s="1210"/>
      <c r="BC189" s="1049"/>
      <c r="BD189" s="1049"/>
      <c r="BE189" s="1049"/>
      <c r="BF189" s="1061"/>
    </row>
    <row r="190" spans="2:58" ht="20.25" customHeight="1">
      <c r="B190" s="939"/>
      <c r="C190" s="960"/>
      <c r="D190" s="980"/>
      <c r="E190" s="990"/>
      <c r="F190" s="1244">
        <f>C188</f>
        <v>0</v>
      </c>
      <c r="G190" s="1007"/>
      <c r="H190" s="1018"/>
      <c r="I190" s="1026"/>
      <c r="J190" s="1026"/>
      <c r="K190" s="1031"/>
      <c r="L190" s="1042"/>
      <c r="M190" s="1051"/>
      <c r="N190" s="1051"/>
      <c r="O190" s="1063"/>
      <c r="P190" s="1070" t="s">
        <v>316</v>
      </c>
      <c r="Q190" s="1079"/>
      <c r="R190" s="1087"/>
      <c r="S190" s="1104" t="str">
        <f>IF(S188="","",VLOOKUP(S188,'標準様式１シフト記号表（勤務時間帯）'!$C$7:$U$36,19,FALSE))</f>
        <v/>
      </c>
      <c r="T190" s="1117" t="str">
        <f>IF(T188="","",VLOOKUP(T188,'標準様式１シフト記号表（勤務時間帯）'!$C$7:$U$36,19,FALSE))</f>
        <v/>
      </c>
      <c r="U190" s="1117" t="str">
        <f>IF(U188="","",VLOOKUP(U188,'標準様式１シフト記号表（勤務時間帯）'!$C$7:$U$36,19,FALSE))</f>
        <v/>
      </c>
      <c r="V190" s="1117" t="str">
        <f>IF(V188="","",VLOOKUP(V188,'標準様式１シフト記号表（勤務時間帯）'!$C$7:$U$36,19,FALSE))</f>
        <v/>
      </c>
      <c r="W190" s="1117" t="str">
        <f>IF(W188="","",VLOOKUP(W188,'標準様式１シフト記号表（勤務時間帯）'!$C$7:$U$36,19,FALSE))</f>
        <v/>
      </c>
      <c r="X190" s="1117" t="str">
        <f>IF(X188="","",VLOOKUP(X188,'標準様式１シフト記号表（勤務時間帯）'!$C$7:$U$36,19,FALSE))</f>
        <v/>
      </c>
      <c r="Y190" s="1128" t="str">
        <f>IF(Y188="","",VLOOKUP(Y188,'標準様式１シフト記号表（勤務時間帯）'!$C$7:$U$36,19,FALSE))</f>
        <v/>
      </c>
      <c r="Z190" s="1104" t="str">
        <f>IF(Z188="","",VLOOKUP(Z188,'標準様式１シフト記号表（勤務時間帯）'!$C$7:$U$36,19,FALSE))</f>
        <v/>
      </c>
      <c r="AA190" s="1117" t="str">
        <f>IF(AA188="","",VLOOKUP(AA188,'標準様式１シフト記号表（勤務時間帯）'!$C$7:$U$36,19,FALSE))</f>
        <v/>
      </c>
      <c r="AB190" s="1117" t="str">
        <f>IF(AB188="","",VLOOKUP(AB188,'標準様式１シフト記号表（勤務時間帯）'!$C$7:$U$36,19,FALSE))</f>
        <v/>
      </c>
      <c r="AC190" s="1117" t="str">
        <f>IF(AC188="","",VLOOKUP(AC188,'標準様式１シフト記号表（勤務時間帯）'!$C$7:$U$36,19,FALSE))</f>
        <v/>
      </c>
      <c r="AD190" s="1117" t="str">
        <f>IF(AD188="","",VLOOKUP(AD188,'標準様式１シフト記号表（勤務時間帯）'!$C$7:$U$36,19,FALSE))</f>
        <v/>
      </c>
      <c r="AE190" s="1117" t="str">
        <f>IF(AE188="","",VLOOKUP(AE188,'標準様式１シフト記号表（勤務時間帯）'!$C$7:$U$36,19,FALSE))</f>
        <v/>
      </c>
      <c r="AF190" s="1128" t="str">
        <f>IF(AF188="","",VLOOKUP(AF188,'標準様式１シフト記号表（勤務時間帯）'!$C$7:$U$36,19,FALSE))</f>
        <v/>
      </c>
      <c r="AG190" s="1104" t="str">
        <f>IF(AG188="","",VLOOKUP(AG188,'標準様式１シフト記号表（勤務時間帯）'!$C$7:$U$36,19,FALSE))</f>
        <v/>
      </c>
      <c r="AH190" s="1117" t="str">
        <f>IF(AH188="","",VLOOKUP(AH188,'標準様式１シフト記号表（勤務時間帯）'!$C$7:$U$36,19,FALSE))</f>
        <v/>
      </c>
      <c r="AI190" s="1117" t="str">
        <f>IF(AI188="","",VLOOKUP(AI188,'標準様式１シフト記号表（勤務時間帯）'!$C$7:$U$36,19,FALSE))</f>
        <v/>
      </c>
      <c r="AJ190" s="1117" t="str">
        <f>IF(AJ188="","",VLOOKUP(AJ188,'標準様式１シフト記号表（勤務時間帯）'!$C$7:$U$36,19,FALSE))</f>
        <v/>
      </c>
      <c r="AK190" s="1117" t="str">
        <f>IF(AK188="","",VLOOKUP(AK188,'標準様式１シフト記号表（勤務時間帯）'!$C$7:$U$36,19,FALSE))</f>
        <v/>
      </c>
      <c r="AL190" s="1117" t="str">
        <f>IF(AL188="","",VLOOKUP(AL188,'標準様式１シフト記号表（勤務時間帯）'!$C$7:$U$36,19,FALSE))</f>
        <v/>
      </c>
      <c r="AM190" s="1128" t="str">
        <f>IF(AM188="","",VLOOKUP(AM188,'標準様式１シフト記号表（勤務時間帯）'!$C$7:$U$36,19,FALSE))</f>
        <v/>
      </c>
      <c r="AN190" s="1104" t="str">
        <f>IF(AN188="","",VLOOKUP(AN188,'標準様式１シフト記号表（勤務時間帯）'!$C$7:$U$36,19,FALSE))</f>
        <v/>
      </c>
      <c r="AO190" s="1117" t="str">
        <f>IF(AO188="","",VLOOKUP(AO188,'標準様式１シフト記号表（勤務時間帯）'!$C$7:$U$36,19,FALSE))</f>
        <v/>
      </c>
      <c r="AP190" s="1117" t="str">
        <f>IF(AP188="","",VLOOKUP(AP188,'標準様式１シフト記号表（勤務時間帯）'!$C$7:$U$36,19,FALSE))</f>
        <v/>
      </c>
      <c r="AQ190" s="1117" t="str">
        <f>IF(AQ188="","",VLOOKUP(AQ188,'標準様式１シフト記号表（勤務時間帯）'!$C$7:$U$36,19,FALSE))</f>
        <v/>
      </c>
      <c r="AR190" s="1117" t="str">
        <f>IF(AR188="","",VLOOKUP(AR188,'標準様式１シフト記号表（勤務時間帯）'!$C$7:$U$36,19,FALSE))</f>
        <v/>
      </c>
      <c r="AS190" s="1117" t="str">
        <f>IF(AS188="","",VLOOKUP(AS188,'標準様式１シフト記号表（勤務時間帯）'!$C$7:$U$36,19,FALSE))</f>
        <v/>
      </c>
      <c r="AT190" s="1128" t="str">
        <f>IF(AT188="","",VLOOKUP(AT188,'標準様式１シフト記号表（勤務時間帯）'!$C$7:$U$36,19,FALSE))</f>
        <v/>
      </c>
      <c r="AU190" s="1104" t="str">
        <f>IF(AU188="","",VLOOKUP(AU188,'標準様式１シフト記号表（勤務時間帯）'!$C$7:$U$36,19,FALSE))</f>
        <v/>
      </c>
      <c r="AV190" s="1117" t="str">
        <f>IF(AV188="","",VLOOKUP(AV188,'標準様式１シフト記号表（勤務時間帯）'!$C$7:$U$36,19,FALSE))</f>
        <v/>
      </c>
      <c r="AW190" s="1117" t="str">
        <f>IF(AW188="","",VLOOKUP(AW188,'標準様式１シフト記号表（勤務時間帯）'!$C$7:$U$36,19,FALSE))</f>
        <v/>
      </c>
      <c r="AX190" s="1163">
        <f>IF($BB$4="４週",SUM(S190:AT190),IF($BB$4="暦月",SUM(S190:AW190),""))</f>
        <v>0</v>
      </c>
      <c r="AY190" s="1176"/>
      <c r="AZ190" s="1187">
        <f>IF($BB$4="４週",AX190/4,IF($BB$4="暦月",'標準様式１（100名）'!AX190/('標準様式１（100名）'!$BB$9/7),""))</f>
        <v>0</v>
      </c>
      <c r="BA190" s="1196"/>
      <c r="BB190" s="1211"/>
      <c r="BC190" s="1051"/>
      <c r="BD190" s="1051"/>
      <c r="BE190" s="1051"/>
      <c r="BF190" s="1063"/>
    </row>
    <row r="191" spans="2:58" ht="20.25" customHeight="1">
      <c r="B191" s="939">
        <f>B188+1</f>
        <v>57</v>
      </c>
      <c r="C191" s="958"/>
      <c r="D191" s="978"/>
      <c r="E191" s="988"/>
      <c r="F191" s="995"/>
      <c r="G191" s="995"/>
      <c r="H191" s="1019"/>
      <c r="I191" s="1026"/>
      <c r="J191" s="1026"/>
      <c r="K191" s="1031"/>
      <c r="L191" s="1041"/>
      <c r="M191" s="1050"/>
      <c r="N191" s="1050"/>
      <c r="O191" s="1062"/>
      <c r="P191" s="1071" t="s">
        <v>589</v>
      </c>
      <c r="Q191" s="1080"/>
      <c r="R191" s="1088"/>
      <c r="S191" s="1252"/>
      <c r="T191" s="1254"/>
      <c r="U191" s="1254"/>
      <c r="V191" s="1254"/>
      <c r="W191" s="1254"/>
      <c r="X191" s="1254"/>
      <c r="Y191" s="1255"/>
      <c r="Z191" s="1252"/>
      <c r="AA191" s="1254"/>
      <c r="AB191" s="1254"/>
      <c r="AC191" s="1254"/>
      <c r="AD191" s="1254"/>
      <c r="AE191" s="1254"/>
      <c r="AF191" s="1255"/>
      <c r="AG191" s="1252"/>
      <c r="AH191" s="1254"/>
      <c r="AI191" s="1254"/>
      <c r="AJ191" s="1254"/>
      <c r="AK191" s="1254"/>
      <c r="AL191" s="1254"/>
      <c r="AM191" s="1255"/>
      <c r="AN191" s="1252"/>
      <c r="AO191" s="1254"/>
      <c r="AP191" s="1254"/>
      <c r="AQ191" s="1254"/>
      <c r="AR191" s="1254"/>
      <c r="AS191" s="1254"/>
      <c r="AT191" s="1255"/>
      <c r="AU191" s="1252"/>
      <c r="AV191" s="1254"/>
      <c r="AW191" s="1254"/>
      <c r="AX191" s="1257"/>
      <c r="AY191" s="1261"/>
      <c r="AZ191" s="1264"/>
      <c r="BA191" s="1267"/>
      <c r="BB191" s="1209"/>
      <c r="BC191" s="1050"/>
      <c r="BD191" s="1050"/>
      <c r="BE191" s="1050"/>
      <c r="BF191" s="1062"/>
    </row>
    <row r="192" spans="2:58" ht="20.25" customHeight="1">
      <c r="B192" s="939"/>
      <c r="C192" s="959"/>
      <c r="D192" s="979"/>
      <c r="E192" s="989"/>
      <c r="F192" s="993"/>
      <c r="G192" s="1006"/>
      <c r="H192" s="1018"/>
      <c r="I192" s="1026"/>
      <c r="J192" s="1026"/>
      <c r="K192" s="1031"/>
      <c r="L192" s="1040"/>
      <c r="M192" s="1049"/>
      <c r="N192" s="1049"/>
      <c r="O192" s="1061"/>
      <c r="P192" s="1069" t="s">
        <v>590</v>
      </c>
      <c r="Q192" s="1078"/>
      <c r="R192" s="1086"/>
      <c r="S192" s="1103" t="str">
        <f>IF(S191="","",VLOOKUP(S191,'標準様式１シフト記号表（勤務時間帯）'!$C$7:$K$36,9,FALSE))</f>
        <v/>
      </c>
      <c r="T192" s="1116" t="str">
        <f>IF(T191="","",VLOOKUP(T191,'標準様式１シフト記号表（勤務時間帯）'!$C$7:$K$36,9,FALSE))</f>
        <v/>
      </c>
      <c r="U192" s="1116" t="str">
        <f>IF(U191="","",VLOOKUP(U191,'標準様式１シフト記号表（勤務時間帯）'!$C$7:$K$36,9,FALSE))</f>
        <v/>
      </c>
      <c r="V192" s="1116" t="str">
        <f>IF(V191="","",VLOOKUP(V191,'標準様式１シフト記号表（勤務時間帯）'!$C$7:$K$36,9,FALSE))</f>
        <v/>
      </c>
      <c r="W192" s="1116" t="str">
        <f>IF(W191="","",VLOOKUP(W191,'標準様式１シフト記号表（勤務時間帯）'!$C$7:$K$36,9,FALSE))</f>
        <v/>
      </c>
      <c r="X192" s="1116" t="str">
        <f>IF(X191="","",VLOOKUP(X191,'標準様式１シフト記号表（勤務時間帯）'!$C$7:$K$36,9,FALSE))</f>
        <v/>
      </c>
      <c r="Y192" s="1127" t="str">
        <f>IF(Y191="","",VLOOKUP(Y191,'標準様式１シフト記号表（勤務時間帯）'!$C$7:$K$36,9,FALSE))</f>
        <v/>
      </c>
      <c r="Z192" s="1103" t="str">
        <f>IF(Z191="","",VLOOKUP(Z191,'標準様式１シフト記号表（勤務時間帯）'!$C$7:$K$36,9,FALSE))</f>
        <v/>
      </c>
      <c r="AA192" s="1116" t="str">
        <f>IF(AA191="","",VLOOKUP(AA191,'標準様式１シフト記号表（勤務時間帯）'!$C$7:$K$36,9,FALSE))</f>
        <v/>
      </c>
      <c r="AB192" s="1116" t="str">
        <f>IF(AB191="","",VLOOKUP(AB191,'標準様式１シフト記号表（勤務時間帯）'!$C$7:$K$36,9,FALSE))</f>
        <v/>
      </c>
      <c r="AC192" s="1116" t="str">
        <f>IF(AC191="","",VLOOKUP(AC191,'標準様式１シフト記号表（勤務時間帯）'!$C$7:$K$36,9,FALSE))</f>
        <v/>
      </c>
      <c r="AD192" s="1116" t="str">
        <f>IF(AD191="","",VLOOKUP(AD191,'標準様式１シフト記号表（勤務時間帯）'!$C$7:$K$36,9,FALSE))</f>
        <v/>
      </c>
      <c r="AE192" s="1116" t="str">
        <f>IF(AE191="","",VLOOKUP(AE191,'標準様式１シフト記号表（勤務時間帯）'!$C$7:$K$36,9,FALSE))</f>
        <v/>
      </c>
      <c r="AF192" s="1127" t="str">
        <f>IF(AF191="","",VLOOKUP(AF191,'標準様式１シフト記号表（勤務時間帯）'!$C$7:$K$36,9,FALSE))</f>
        <v/>
      </c>
      <c r="AG192" s="1103" t="str">
        <f>IF(AG191="","",VLOOKUP(AG191,'標準様式１シフト記号表（勤務時間帯）'!$C$7:$K$36,9,FALSE))</f>
        <v/>
      </c>
      <c r="AH192" s="1116" t="str">
        <f>IF(AH191="","",VLOOKUP(AH191,'標準様式１シフト記号表（勤務時間帯）'!$C$7:$K$36,9,FALSE))</f>
        <v/>
      </c>
      <c r="AI192" s="1116" t="str">
        <f>IF(AI191="","",VLOOKUP(AI191,'標準様式１シフト記号表（勤務時間帯）'!$C$7:$K$36,9,FALSE))</f>
        <v/>
      </c>
      <c r="AJ192" s="1116" t="str">
        <f>IF(AJ191="","",VLOOKUP(AJ191,'標準様式１シフト記号表（勤務時間帯）'!$C$7:$K$36,9,FALSE))</f>
        <v/>
      </c>
      <c r="AK192" s="1116" t="str">
        <f>IF(AK191="","",VLOOKUP(AK191,'標準様式１シフト記号表（勤務時間帯）'!$C$7:$K$36,9,FALSE))</f>
        <v/>
      </c>
      <c r="AL192" s="1116" t="str">
        <f>IF(AL191="","",VLOOKUP(AL191,'標準様式１シフト記号表（勤務時間帯）'!$C$7:$K$36,9,FALSE))</f>
        <v/>
      </c>
      <c r="AM192" s="1127" t="str">
        <f>IF(AM191="","",VLOOKUP(AM191,'標準様式１シフト記号表（勤務時間帯）'!$C$7:$K$36,9,FALSE))</f>
        <v/>
      </c>
      <c r="AN192" s="1103" t="str">
        <f>IF(AN191="","",VLOOKUP(AN191,'標準様式１シフト記号表（勤務時間帯）'!$C$7:$K$36,9,FALSE))</f>
        <v/>
      </c>
      <c r="AO192" s="1116" t="str">
        <f>IF(AO191="","",VLOOKUP(AO191,'標準様式１シフト記号表（勤務時間帯）'!$C$7:$K$36,9,FALSE))</f>
        <v/>
      </c>
      <c r="AP192" s="1116" t="str">
        <f>IF(AP191="","",VLOOKUP(AP191,'標準様式１シフト記号表（勤務時間帯）'!$C$7:$K$36,9,FALSE))</f>
        <v/>
      </c>
      <c r="AQ192" s="1116" t="str">
        <f>IF(AQ191="","",VLOOKUP(AQ191,'標準様式１シフト記号表（勤務時間帯）'!$C$7:$K$36,9,FALSE))</f>
        <v/>
      </c>
      <c r="AR192" s="1116" t="str">
        <f>IF(AR191="","",VLOOKUP(AR191,'標準様式１シフト記号表（勤務時間帯）'!$C$7:$K$36,9,FALSE))</f>
        <v/>
      </c>
      <c r="AS192" s="1116" t="str">
        <f>IF(AS191="","",VLOOKUP(AS191,'標準様式１シフト記号表（勤務時間帯）'!$C$7:$K$36,9,FALSE))</f>
        <v/>
      </c>
      <c r="AT192" s="1127" t="str">
        <f>IF(AT191="","",VLOOKUP(AT191,'標準様式１シフト記号表（勤務時間帯）'!$C$7:$K$36,9,FALSE))</f>
        <v/>
      </c>
      <c r="AU192" s="1103" t="str">
        <f>IF(AU191="","",VLOOKUP(AU191,'標準様式１シフト記号表（勤務時間帯）'!$C$7:$K$36,9,FALSE))</f>
        <v/>
      </c>
      <c r="AV192" s="1116" t="str">
        <f>IF(AV191="","",VLOOKUP(AV191,'標準様式１シフト記号表（勤務時間帯）'!$C$7:$K$36,9,FALSE))</f>
        <v/>
      </c>
      <c r="AW192" s="1116" t="str">
        <f>IF(AW191="","",VLOOKUP(AW191,'標準様式１シフト記号表（勤務時間帯）'!$C$7:$K$36,9,FALSE))</f>
        <v/>
      </c>
      <c r="AX192" s="1162">
        <f>IF($BB$4="４週",SUM(S192:AT192),IF($BB$4="暦月",SUM(S192:AW192),""))</f>
        <v>0</v>
      </c>
      <c r="AY192" s="1175"/>
      <c r="AZ192" s="1186">
        <f>IF($BB$4="４週",AX192/4,IF($BB$4="暦月",'標準様式１（100名）'!AX192/('標準様式１（100名）'!$BB$9/7),""))</f>
        <v>0</v>
      </c>
      <c r="BA192" s="1195"/>
      <c r="BB192" s="1210"/>
      <c r="BC192" s="1049"/>
      <c r="BD192" s="1049"/>
      <c r="BE192" s="1049"/>
      <c r="BF192" s="1061"/>
    </row>
    <row r="193" spans="2:58" ht="20.25" customHeight="1">
      <c r="B193" s="939"/>
      <c r="C193" s="960"/>
      <c r="D193" s="980"/>
      <c r="E193" s="990"/>
      <c r="F193" s="1244">
        <f>C191</f>
        <v>0</v>
      </c>
      <c r="G193" s="1007"/>
      <c r="H193" s="1018"/>
      <c r="I193" s="1026"/>
      <c r="J193" s="1026"/>
      <c r="K193" s="1031"/>
      <c r="L193" s="1042"/>
      <c r="M193" s="1051"/>
      <c r="N193" s="1051"/>
      <c r="O193" s="1063"/>
      <c r="P193" s="1070" t="s">
        <v>316</v>
      </c>
      <c r="Q193" s="1079"/>
      <c r="R193" s="1087"/>
      <c r="S193" s="1104" t="str">
        <f>IF(S191="","",VLOOKUP(S191,'標準様式１シフト記号表（勤務時間帯）'!$C$7:$U$36,19,FALSE))</f>
        <v/>
      </c>
      <c r="T193" s="1117" t="str">
        <f>IF(T191="","",VLOOKUP(T191,'標準様式１シフト記号表（勤務時間帯）'!$C$7:$U$36,19,FALSE))</f>
        <v/>
      </c>
      <c r="U193" s="1117" t="str">
        <f>IF(U191="","",VLOOKUP(U191,'標準様式１シフト記号表（勤務時間帯）'!$C$7:$U$36,19,FALSE))</f>
        <v/>
      </c>
      <c r="V193" s="1117" t="str">
        <f>IF(V191="","",VLOOKUP(V191,'標準様式１シフト記号表（勤務時間帯）'!$C$7:$U$36,19,FALSE))</f>
        <v/>
      </c>
      <c r="W193" s="1117" t="str">
        <f>IF(W191="","",VLOOKUP(W191,'標準様式１シフト記号表（勤務時間帯）'!$C$7:$U$36,19,FALSE))</f>
        <v/>
      </c>
      <c r="X193" s="1117" t="str">
        <f>IF(X191="","",VLOOKUP(X191,'標準様式１シフト記号表（勤務時間帯）'!$C$7:$U$36,19,FALSE))</f>
        <v/>
      </c>
      <c r="Y193" s="1128" t="str">
        <f>IF(Y191="","",VLOOKUP(Y191,'標準様式１シフト記号表（勤務時間帯）'!$C$7:$U$36,19,FALSE))</f>
        <v/>
      </c>
      <c r="Z193" s="1104" t="str">
        <f>IF(Z191="","",VLOOKUP(Z191,'標準様式１シフト記号表（勤務時間帯）'!$C$7:$U$36,19,FALSE))</f>
        <v/>
      </c>
      <c r="AA193" s="1117" t="str">
        <f>IF(AA191="","",VLOOKUP(AA191,'標準様式１シフト記号表（勤務時間帯）'!$C$7:$U$36,19,FALSE))</f>
        <v/>
      </c>
      <c r="AB193" s="1117" t="str">
        <f>IF(AB191="","",VLOOKUP(AB191,'標準様式１シフト記号表（勤務時間帯）'!$C$7:$U$36,19,FALSE))</f>
        <v/>
      </c>
      <c r="AC193" s="1117" t="str">
        <f>IF(AC191="","",VLOOKUP(AC191,'標準様式１シフト記号表（勤務時間帯）'!$C$7:$U$36,19,FALSE))</f>
        <v/>
      </c>
      <c r="AD193" s="1117" t="str">
        <f>IF(AD191="","",VLOOKUP(AD191,'標準様式１シフト記号表（勤務時間帯）'!$C$7:$U$36,19,FALSE))</f>
        <v/>
      </c>
      <c r="AE193" s="1117" t="str">
        <f>IF(AE191="","",VLOOKUP(AE191,'標準様式１シフト記号表（勤務時間帯）'!$C$7:$U$36,19,FALSE))</f>
        <v/>
      </c>
      <c r="AF193" s="1128" t="str">
        <f>IF(AF191="","",VLOOKUP(AF191,'標準様式１シフト記号表（勤務時間帯）'!$C$7:$U$36,19,FALSE))</f>
        <v/>
      </c>
      <c r="AG193" s="1104" t="str">
        <f>IF(AG191="","",VLOOKUP(AG191,'標準様式１シフト記号表（勤務時間帯）'!$C$7:$U$36,19,FALSE))</f>
        <v/>
      </c>
      <c r="AH193" s="1117" t="str">
        <f>IF(AH191="","",VLOOKUP(AH191,'標準様式１シフト記号表（勤務時間帯）'!$C$7:$U$36,19,FALSE))</f>
        <v/>
      </c>
      <c r="AI193" s="1117" t="str">
        <f>IF(AI191="","",VLOOKUP(AI191,'標準様式１シフト記号表（勤務時間帯）'!$C$7:$U$36,19,FALSE))</f>
        <v/>
      </c>
      <c r="AJ193" s="1117" t="str">
        <f>IF(AJ191="","",VLOOKUP(AJ191,'標準様式１シフト記号表（勤務時間帯）'!$C$7:$U$36,19,FALSE))</f>
        <v/>
      </c>
      <c r="AK193" s="1117" t="str">
        <f>IF(AK191="","",VLOOKUP(AK191,'標準様式１シフト記号表（勤務時間帯）'!$C$7:$U$36,19,FALSE))</f>
        <v/>
      </c>
      <c r="AL193" s="1117" t="str">
        <f>IF(AL191="","",VLOOKUP(AL191,'標準様式１シフト記号表（勤務時間帯）'!$C$7:$U$36,19,FALSE))</f>
        <v/>
      </c>
      <c r="AM193" s="1128" t="str">
        <f>IF(AM191="","",VLOOKUP(AM191,'標準様式１シフト記号表（勤務時間帯）'!$C$7:$U$36,19,FALSE))</f>
        <v/>
      </c>
      <c r="AN193" s="1104" t="str">
        <f>IF(AN191="","",VLOOKUP(AN191,'標準様式１シフト記号表（勤務時間帯）'!$C$7:$U$36,19,FALSE))</f>
        <v/>
      </c>
      <c r="AO193" s="1117" t="str">
        <f>IF(AO191="","",VLOOKUP(AO191,'標準様式１シフト記号表（勤務時間帯）'!$C$7:$U$36,19,FALSE))</f>
        <v/>
      </c>
      <c r="AP193" s="1117" t="str">
        <f>IF(AP191="","",VLOOKUP(AP191,'標準様式１シフト記号表（勤務時間帯）'!$C$7:$U$36,19,FALSE))</f>
        <v/>
      </c>
      <c r="AQ193" s="1117" t="str">
        <f>IF(AQ191="","",VLOOKUP(AQ191,'標準様式１シフト記号表（勤務時間帯）'!$C$7:$U$36,19,FALSE))</f>
        <v/>
      </c>
      <c r="AR193" s="1117" t="str">
        <f>IF(AR191="","",VLOOKUP(AR191,'標準様式１シフト記号表（勤務時間帯）'!$C$7:$U$36,19,FALSE))</f>
        <v/>
      </c>
      <c r="AS193" s="1117" t="str">
        <f>IF(AS191="","",VLOOKUP(AS191,'標準様式１シフト記号表（勤務時間帯）'!$C$7:$U$36,19,FALSE))</f>
        <v/>
      </c>
      <c r="AT193" s="1128" t="str">
        <f>IF(AT191="","",VLOOKUP(AT191,'標準様式１シフト記号表（勤務時間帯）'!$C$7:$U$36,19,FALSE))</f>
        <v/>
      </c>
      <c r="AU193" s="1104" t="str">
        <f>IF(AU191="","",VLOOKUP(AU191,'標準様式１シフト記号表（勤務時間帯）'!$C$7:$U$36,19,FALSE))</f>
        <v/>
      </c>
      <c r="AV193" s="1117" t="str">
        <f>IF(AV191="","",VLOOKUP(AV191,'標準様式１シフト記号表（勤務時間帯）'!$C$7:$U$36,19,FALSE))</f>
        <v/>
      </c>
      <c r="AW193" s="1117" t="str">
        <f>IF(AW191="","",VLOOKUP(AW191,'標準様式１シフト記号表（勤務時間帯）'!$C$7:$U$36,19,FALSE))</f>
        <v/>
      </c>
      <c r="AX193" s="1163">
        <f>IF($BB$4="４週",SUM(S193:AT193),IF($BB$4="暦月",SUM(S193:AW193),""))</f>
        <v>0</v>
      </c>
      <c r="AY193" s="1176"/>
      <c r="AZ193" s="1187">
        <f>IF($BB$4="４週",AX193/4,IF($BB$4="暦月",'標準様式１（100名）'!AX193/('標準様式１（100名）'!$BB$9/7),""))</f>
        <v>0</v>
      </c>
      <c r="BA193" s="1196"/>
      <c r="BB193" s="1211"/>
      <c r="BC193" s="1051"/>
      <c r="BD193" s="1051"/>
      <c r="BE193" s="1051"/>
      <c r="BF193" s="1063"/>
    </row>
    <row r="194" spans="2:58" ht="20.25" customHeight="1">
      <c r="B194" s="939">
        <f>B191+1</f>
        <v>58</v>
      </c>
      <c r="C194" s="958"/>
      <c r="D194" s="978"/>
      <c r="E194" s="988"/>
      <c r="F194" s="995"/>
      <c r="G194" s="995"/>
      <c r="H194" s="1019"/>
      <c r="I194" s="1026"/>
      <c r="J194" s="1026"/>
      <c r="K194" s="1031"/>
      <c r="L194" s="1041"/>
      <c r="M194" s="1050"/>
      <c r="N194" s="1050"/>
      <c r="O194" s="1062"/>
      <c r="P194" s="1071" t="s">
        <v>589</v>
      </c>
      <c r="Q194" s="1080"/>
      <c r="R194" s="1088"/>
      <c r="S194" s="1252"/>
      <c r="T194" s="1254"/>
      <c r="U194" s="1254"/>
      <c r="V194" s="1254"/>
      <c r="W194" s="1254"/>
      <c r="X194" s="1254"/>
      <c r="Y194" s="1255"/>
      <c r="Z194" s="1252"/>
      <c r="AA194" s="1254"/>
      <c r="AB194" s="1254"/>
      <c r="AC194" s="1254"/>
      <c r="AD194" s="1254"/>
      <c r="AE194" s="1254"/>
      <c r="AF194" s="1255"/>
      <c r="AG194" s="1252"/>
      <c r="AH194" s="1254"/>
      <c r="AI194" s="1254"/>
      <c r="AJ194" s="1254"/>
      <c r="AK194" s="1254"/>
      <c r="AL194" s="1254"/>
      <c r="AM194" s="1255"/>
      <c r="AN194" s="1252"/>
      <c r="AO194" s="1254"/>
      <c r="AP194" s="1254"/>
      <c r="AQ194" s="1254"/>
      <c r="AR194" s="1254"/>
      <c r="AS194" s="1254"/>
      <c r="AT194" s="1255"/>
      <c r="AU194" s="1252"/>
      <c r="AV194" s="1254"/>
      <c r="AW194" s="1254"/>
      <c r="AX194" s="1257"/>
      <c r="AY194" s="1261"/>
      <c r="AZ194" s="1264"/>
      <c r="BA194" s="1267"/>
      <c r="BB194" s="1209"/>
      <c r="BC194" s="1050"/>
      <c r="BD194" s="1050"/>
      <c r="BE194" s="1050"/>
      <c r="BF194" s="1062"/>
    </row>
    <row r="195" spans="2:58" ht="20.25" customHeight="1">
      <c r="B195" s="939"/>
      <c r="C195" s="959"/>
      <c r="D195" s="979"/>
      <c r="E195" s="989"/>
      <c r="F195" s="993"/>
      <c r="G195" s="1006"/>
      <c r="H195" s="1018"/>
      <c r="I195" s="1026"/>
      <c r="J195" s="1026"/>
      <c r="K195" s="1031"/>
      <c r="L195" s="1040"/>
      <c r="M195" s="1049"/>
      <c r="N195" s="1049"/>
      <c r="O195" s="1061"/>
      <c r="P195" s="1069" t="s">
        <v>590</v>
      </c>
      <c r="Q195" s="1078"/>
      <c r="R195" s="1086"/>
      <c r="S195" s="1103" t="str">
        <f>IF(S194="","",VLOOKUP(S194,'標準様式１シフト記号表（勤務時間帯）'!$C$7:$K$36,9,FALSE))</f>
        <v/>
      </c>
      <c r="T195" s="1116" t="str">
        <f>IF(T194="","",VLOOKUP(T194,'標準様式１シフト記号表（勤務時間帯）'!$C$7:$K$36,9,FALSE))</f>
        <v/>
      </c>
      <c r="U195" s="1116" t="str">
        <f>IF(U194="","",VLOOKUP(U194,'標準様式１シフト記号表（勤務時間帯）'!$C$7:$K$36,9,FALSE))</f>
        <v/>
      </c>
      <c r="V195" s="1116" t="str">
        <f>IF(V194="","",VLOOKUP(V194,'標準様式１シフト記号表（勤務時間帯）'!$C$7:$K$36,9,FALSE))</f>
        <v/>
      </c>
      <c r="W195" s="1116" t="str">
        <f>IF(W194="","",VLOOKUP(W194,'標準様式１シフト記号表（勤務時間帯）'!$C$7:$K$36,9,FALSE))</f>
        <v/>
      </c>
      <c r="X195" s="1116" t="str">
        <f>IF(X194="","",VLOOKUP(X194,'標準様式１シフト記号表（勤務時間帯）'!$C$7:$K$36,9,FALSE))</f>
        <v/>
      </c>
      <c r="Y195" s="1127" t="str">
        <f>IF(Y194="","",VLOOKUP(Y194,'標準様式１シフト記号表（勤務時間帯）'!$C$7:$K$36,9,FALSE))</f>
        <v/>
      </c>
      <c r="Z195" s="1103" t="str">
        <f>IF(Z194="","",VLOOKUP(Z194,'標準様式１シフト記号表（勤務時間帯）'!$C$7:$K$36,9,FALSE))</f>
        <v/>
      </c>
      <c r="AA195" s="1116" t="str">
        <f>IF(AA194="","",VLOOKUP(AA194,'標準様式１シフト記号表（勤務時間帯）'!$C$7:$K$36,9,FALSE))</f>
        <v/>
      </c>
      <c r="AB195" s="1116" t="str">
        <f>IF(AB194="","",VLOOKUP(AB194,'標準様式１シフト記号表（勤務時間帯）'!$C$7:$K$36,9,FALSE))</f>
        <v/>
      </c>
      <c r="AC195" s="1116" t="str">
        <f>IF(AC194="","",VLOOKUP(AC194,'標準様式１シフト記号表（勤務時間帯）'!$C$7:$K$36,9,FALSE))</f>
        <v/>
      </c>
      <c r="AD195" s="1116" t="str">
        <f>IF(AD194="","",VLOOKUP(AD194,'標準様式１シフト記号表（勤務時間帯）'!$C$7:$K$36,9,FALSE))</f>
        <v/>
      </c>
      <c r="AE195" s="1116" t="str">
        <f>IF(AE194="","",VLOOKUP(AE194,'標準様式１シフト記号表（勤務時間帯）'!$C$7:$K$36,9,FALSE))</f>
        <v/>
      </c>
      <c r="AF195" s="1127" t="str">
        <f>IF(AF194="","",VLOOKUP(AF194,'標準様式１シフト記号表（勤務時間帯）'!$C$7:$K$36,9,FALSE))</f>
        <v/>
      </c>
      <c r="AG195" s="1103" t="str">
        <f>IF(AG194="","",VLOOKUP(AG194,'標準様式１シフト記号表（勤務時間帯）'!$C$7:$K$36,9,FALSE))</f>
        <v/>
      </c>
      <c r="AH195" s="1116" t="str">
        <f>IF(AH194="","",VLOOKUP(AH194,'標準様式１シフト記号表（勤務時間帯）'!$C$7:$K$36,9,FALSE))</f>
        <v/>
      </c>
      <c r="AI195" s="1116" t="str">
        <f>IF(AI194="","",VLOOKUP(AI194,'標準様式１シフト記号表（勤務時間帯）'!$C$7:$K$36,9,FALSE))</f>
        <v/>
      </c>
      <c r="AJ195" s="1116" t="str">
        <f>IF(AJ194="","",VLOOKUP(AJ194,'標準様式１シフト記号表（勤務時間帯）'!$C$7:$K$36,9,FALSE))</f>
        <v/>
      </c>
      <c r="AK195" s="1116" t="str">
        <f>IF(AK194="","",VLOOKUP(AK194,'標準様式１シフト記号表（勤務時間帯）'!$C$7:$K$36,9,FALSE))</f>
        <v/>
      </c>
      <c r="AL195" s="1116" t="str">
        <f>IF(AL194="","",VLOOKUP(AL194,'標準様式１シフト記号表（勤務時間帯）'!$C$7:$K$36,9,FALSE))</f>
        <v/>
      </c>
      <c r="AM195" s="1127" t="str">
        <f>IF(AM194="","",VLOOKUP(AM194,'標準様式１シフト記号表（勤務時間帯）'!$C$7:$K$36,9,FALSE))</f>
        <v/>
      </c>
      <c r="AN195" s="1103" t="str">
        <f>IF(AN194="","",VLOOKUP(AN194,'標準様式１シフト記号表（勤務時間帯）'!$C$7:$K$36,9,FALSE))</f>
        <v/>
      </c>
      <c r="AO195" s="1116" t="str">
        <f>IF(AO194="","",VLOOKUP(AO194,'標準様式１シフト記号表（勤務時間帯）'!$C$7:$K$36,9,FALSE))</f>
        <v/>
      </c>
      <c r="AP195" s="1116" t="str">
        <f>IF(AP194="","",VLOOKUP(AP194,'標準様式１シフト記号表（勤務時間帯）'!$C$7:$K$36,9,FALSE))</f>
        <v/>
      </c>
      <c r="AQ195" s="1116" t="str">
        <f>IF(AQ194="","",VLOOKUP(AQ194,'標準様式１シフト記号表（勤務時間帯）'!$C$7:$K$36,9,FALSE))</f>
        <v/>
      </c>
      <c r="AR195" s="1116" t="str">
        <f>IF(AR194="","",VLOOKUP(AR194,'標準様式１シフト記号表（勤務時間帯）'!$C$7:$K$36,9,FALSE))</f>
        <v/>
      </c>
      <c r="AS195" s="1116" t="str">
        <f>IF(AS194="","",VLOOKUP(AS194,'標準様式１シフト記号表（勤務時間帯）'!$C$7:$K$36,9,FALSE))</f>
        <v/>
      </c>
      <c r="AT195" s="1127" t="str">
        <f>IF(AT194="","",VLOOKUP(AT194,'標準様式１シフト記号表（勤務時間帯）'!$C$7:$K$36,9,FALSE))</f>
        <v/>
      </c>
      <c r="AU195" s="1103" t="str">
        <f>IF(AU194="","",VLOOKUP(AU194,'標準様式１シフト記号表（勤務時間帯）'!$C$7:$K$36,9,FALSE))</f>
        <v/>
      </c>
      <c r="AV195" s="1116" t="str">
        <f>IF(AV194="","",VLOOKUP(AV194,'標準様式１シフト記号表（勤務時間帯）'!$C$7:$K$36,9,FALSE))</f>
        <v/>
      </c>
      <c r="AW195" s="1116" t="str">
        <f>IF(AW194="","",VLOOKUP(AW194,'標準様式１シフト記号表（勤務時間帯）'!$C$7:$K$36,9,FALSE))</f>
        <v/>
      </c>
      <c r="AX195" s="1162">
        <f>IF($BB$4="４週",SUM(S195:AT195),IF($BB$4="暦月",SUM(S195:AW195),""))</f>
        <v>0</v>
      </c>
      <c r="AY195" s="1175"/>
      <c r="AZ195" s="1186">
        <f>IF($BB$4="４週",AX195/4,IF($BB$4="暦月",'標準様式１（100名）'!AX195/('標準様式１（100名）'!$BB$9/7),""))</f>
        <v>0</v>
      </c>
      <c r="BA195" s="1195"/>
      <c r="BB195" s="1210"/>
      <c r="BC195" s="1049"/>
      <c r="BD195" s="1049"/>
      <c r="BE195" s="1049"/>
      <c r="BF195" s="1061"/>
    </row>
    <row r="196" spans="2:58" ht="20.25" customHeight="1">
      <c r="B196" s="939"/>
      <c r="C196" s="960"/>
      <c r="D196" s="980"/>
      <c r="E196" s="990"/>
      <c r="F196" s="1244">
        <f>C194</f>
        <v>0</v>
      </c>
      <c r="G196" s="1007"/>
      <c r="H196" s="1018"/>
      <c r="I196" s="1026"/>
      <c r="J196" s="1026"/>
      <c r="K196" s="1031"/>
      <c r="L196" s="1042"/>
      <c r="M196" s="1051"/>
      <c r="N196" s="1051"/>
      <c r="O196" s="1063"/>
      <c r="P196" s="1070" t="s">
        <v>316</v>
      </c>
      <c r="Q196" s="1079"/>
      <c r="R196" s="1087"/>
      <c r="S196" s="1104" t="str">
        <f>IF(S194="","",VLOOKUP(S194,'標準様式１シフト記号表（勤務時間帯）'!$C$7:$U$36,19,FALSE))</f>
        <v/>
      </c>
      <c r="T196" s="1117" t="str">
        <f>IF(T194="","",VLOOKUP(T194,'標準様式１シフト記号表（勤務時間帯）'!$C$7:$U$36,19,FALSE))</f>
        <v/>
      </c>
      <c r="U196" s="1117" t="str">
        <f>IF(U194="","",VLOOKUP(U194,'標準様式１シフト記号表（勤務時間帯）'!$C$7:$U$36,19,FALSE))</f>
        <v/>
      </c>
      <c r="V196" s="1117" t="str">
        <f>IF(V194="","",VLOOKUP(V194,'標準様式１シフト記号表（勤務時間帯）'!$C$7:$U$36,19,FALSE))</f>
        <v/>
      </c>
      <c r="W196" s="1117" t="str">
        <f>IF(W194="","",VLOOKUP(W194,'標準様式１シフト記号表（勤務時間帯）'!$C$7:$U$36,19,FALSE))</f>
        <v/>
      </c>
      <c r="X196" s="1117" t="str">
        <f>IF(X194="","",VLOOKUP(X194,'標準様式１シフト記号表（勤務時間帯）'!$C$7:$U$36,19,FALSE))</f>
        <v/>
      </c>
      <c r="Y196" s="1128" t="str">
        <f>IF(Y194="","",VLOOKUP(Y194,'標準様式１シフト記号表（勤務時間帯）'!$C$7:$U$36,19,FALSE))</f>
        <v/>
      </c>
      <c r="Z196" s="1104" t="str">
        <f>IF(Z194="","",VLOOKUP(Z194,'標準様式１シフト記号表（勤務時間帯）'!$C$7:$U$36,19,FALSE))</f>
        <v/>
      </c>
      <c r="AA196" s="1117" t="str">
        <f>IF(AA194="","",VLOOKUP(AA194,'標準様式１シフト記号表（勤務時間帯）'!$C$7:$U$36,19,FALSE))</f>
        <v/>
      </c>
      <c r="AB196" s="1117" t="str">
        <f>IF(AB194="","",VLOOKUP(AB194,'標準様式１シフト記号表（勤務時間帯）'!$C$7:$U$36,19,FALSE))</f>
        <v/>
      </c>
      <c r="AC196" s="1117" t="str">
        <f>IF(AC194="","",VLOOKUP(AC194,'標準様式１シフト記号表（勤務時間帯）'!$C$7:$U$36,19,FALSE))</f>
        <v/>
      </c>
      <c r="AD196" s="1117" t="str">
        <f>IF(AD194="","",VLOOKUP(AD194,'標準様式１シフト記号表（勤務時間帯）'!$C$7:$U$36,19,FALSE))</f>
        <v/>
      </c>
      <c r="AE196" s="1117" t="str">
        <f>IF(AE194="","",VLOOKUP(AE194,'標準様式１シフト記号表（勤務時間帯）'!$C$7:$U$36,19,FALSE))</f>
        <v/>
      </c>
      <c r="AF196" s="1128" t="str">
        <f>IF(AF194="","",VLOOKUP(AF194,'標準様式１シフト記号表（勤務時間帯）'!$C$7:$U$36,19,FALSE))</f>
        <v/>
      </c>
      <c r="AG196" s="1104" t="str">
        <f>IF(AG194="","",VLOOKUP(AG194,'標準様式１シフト記号表（勤務時間帯）'!$C$7:$U$36,19,FALSE))</f>
        <v/>
      </c>
      <c r="AH196" s="1117" t="str">
        <f>IF(AH194="","",VLOOKUP(AH194,'標準様式１シフト記号表（勤務時間帯）'!$C$7:$U$36,19,FALSE))</f>
        <v/>
      </c>
      <c r="AI196" s="1117" t="str">
        <f>IF(AI194="","",VLOOKUP(AI194,'標準様式１シフト記号表（勤務時間帯）'!$C$7:$U$36,19,FALSE))</f>
        <v/>
      </c>
      <c r="AJ196" s="1117" t="str">
        <f>IF(AJ194="","",VLOOKUP(AJ194,'標準様式１シフト記号表（勤務時間帯）'!$C$7:$U$36,19,FALSE))</f>
        <v/>
      </c>
      <c r="AK196" s="1117" t="str">
        <f>IF(AK194="","",VLOOKUP(AK194,'標準様式１シフト記号表（勤務時間帯）'!$C$7:$U$36,19,FALSE))</f>
        <v/>
      </c>
      <c r="AL196" s="1117" t="str">
        <f>IF(AL194="","",VLOOKUP(AL194,'標準様式１シフト記号表（勤務時間帯）'!$C$7:$U$36,19,FALSE))</f>
        <v/>
      </c>
      <c r="AM196" s="1128" t="str">
        <f>IF(AM194="","",VLOOKUP(AM194,'標準様式１シフト記号表（勤務時間帯）'!$C$7:$U$36,19,FALSE))</f>
        <v/>
      </c>
      <c r="AN196" s="1104" t="str">
        <f>IF(AN194="","",VLOOKUP(AN194,'標準様式１シフト記号表（勤務時間帯）'!$C$7:$U$36,19,FALSE))</f>
        <v/>
      </c>
      <c r="AO196" s="1117" t="str">
        <f>IF(AO194="","",VLOOKUP(AO194,'標準様式１シフト記号表（勤務時間帯）'!$C$7:$U$36,19,FALSE))</f>
        <v/>
      </c>
      <c r="AP196" s="1117" t="str">
        <f>IF(AP194="","",VLOOKUP(AP194,'標準様式１シフト記号表（勤務時間帯）'!$C$7:$U$36,19,FALSE))</f>
        <v/>
      </c>
      <c r="AQ196" s="1117" t="str">
        <f>IF(AQ194="","",VLOOKUP(AQ194,'標準様式１シフト記号表（勤務時間帯）'!$C$7:$U$36,19,FALSE))</f>
        <v/>
      </c>
      <c r="AR196" s="1117" t="str">
        <f>IF(AR194="","",VLOOKUP(AR194,'標準様式１シフト記号表（勤務時間帯）'!$C$7:$U$36,19,FALSE))</f>
        <v/>
      </c>
      <c r="AS196" s="1117" t="str">
        <f>IF(AS194="","",VLOOKUP(AS194,'標準様式１シフト記号表（勤務時間帯）'!$C$7:$U$36,19,FALSE))</f>
        <v/>
      </c>
      <c r="AT196" s="1128" t="str">
        <f>IF(AT194="","",VLOOKUP(AT194,'標準様式１シフト記号表（勤務時間帯）'!$C$7:$U$36,19,FALSE))</f>
        <v/>
      </c>
      <c r="AU196" s="1104" t="str">
        <f>IF(AU194="","",VLOOKUP(AU194,'標準様式１シフト記号表（勤務時間帯）'!$C$7:$U$36,19,FALSE))</f>
        <v/>
      </c>
      <c r="AV196" s="1117" t="str">
        <f>IF(AV194="","",VLOOKUP(AV194,'標準様式１シフト記号表（勤務時間帯）'!$C$7:$U$36,19,FALSE))</f>
        <v/>
      </c>
      <c r="AW196" s="1117" t="str">
        <f>IF(AW194="","",VLOOKUP(AW194,'標準様式１シフト記号表（勤務時間帯）'!$C$7:$U$36,19,FALSE))</f>
        <v/>
      </c>
      <c r="AX196" s="1163">
        <f>IF($BB$4="４週",SUM(S196:AT196),IF($BB$4="暦月",SUM(S196:AW196),""))</f>
        <v>0</v>
      </c>
      <c r="AY196" s="1176"/>
      <c r="AZ196" s="1187">
        <f>IF($BB$4="４週",AX196/4,IF($BB$4="暦月",'標準様式１（100名）'!AX196/('標準様式１（100名）'!$BB$9/7),""))</f>
        <v>0</v>
      </c>
      <c r="BA196" s="1196"/>
      <c r="BB196" s="1211"/>
      <c r="BC196" s="1051"/>
      <c r="BD196" s="1051"/>
      <c r="BE196" s="1051"/>
      <c r="BF196" s="1063"/>
    </row>
    <row r="197" spans="2:58" ht="20.25" customHeight="1">
      <c r="B197" s="939">
        <f>B194+1</f>
        <v>59</v>
      </c>
      <c r="C197" s="958"/>
      <c r="D197" s="978"/>
      <c r="E197" s="988"/>
      <c r="F197" s="995"/>
      <c r="G197" s="995"/>
      <c r="H197" s="1019"/>
      <c r="I197" s="1026"/>
      <c r="J197" s="1026"/>
      <c r="K197" s="1031"/>
      <c r="L197" s="1041"/>
      <c r="M197" s="1050"/>
      <c r="N197" s="1050"/>
      <c r="O197" s="1062"/>
      <c r="P197" s="1071" t="s">
        <v>589</v>
      </c>
      <c r="Q197" s="1080"/>
      <c r="R197" s="1088"/>
      <c r="S197" s="1252"/>
      <c r="T197" s="1254"/>
      <c r="U197" s="1254"/>
      <c r="V197" s="1254"/>
      <c r="W197" s="1254"/>
      <c r="X197" s="1254"/>
      <c r="Y197" s="1255"/>
      <c r="Z197" s="1252"/>
      <c r="AA197" s="1254"/>
      <c r="AB197" s="1254"/>
      <c r="AC197" s="1254"/>
      <c r="AD197" s="1254"/>
      <c r="AE197" s="1254"/>
      <c r="AF197" s="1255"/>
      <c r="AG197" s="1252"/>
      <c r="AH197" s="1254"/>
      <c r="AI197" s="1254"/>
      <c r="AJ197" s="1254"/>
      <c r="AK197" s="1254"/>
      <c r="AL197" s="1254"/>
      <c r="AM197" s="1255"/>
      <c r="AN197" s="1252"/>
      <c r="AO197" s="1254"/>
      <c r="AP197" s="1254"/>
      <c r="AQ197" s="1254"/>
      <c r="AR197" s="1254"/>
      <c r="AS197" s="1254"/>
      <c r="AT197" s="1255"/>
      <c r="AU197" s="1252"/>
      <c r="AV197" s="1254"/>
      <c r="AW197" s="1254"/>
      <c r="AX197" s="1257"/>
      <c r="AY197" s="1261"/>
      <c r="AZ197" s="1264"/>
      <c r="BA197" s="1267"/>
      <c r="BB197" s="1209"/>
      <c r="BC197" s="1050"/>
      <c r="BD197" s="1050"/>
      <c r="BE197" s="1050"/>
      <c r="BF197" s="1062"/>
    </row>
    <row r="198" spans="2:58" ht="20.25" customHeight="1">
      <c r="B198" s="939"/>
      <c r="C198" s="959"/>
      <c r="D198" s="979"/>
      <c r="E198" s="989"/>
      <c r="F198" s="993"/>
      <c r="G198" s="1006"/>
      <c r="H198" s="1018"/>
      <c r="I198" s="1026"/>
      <c r="J198" s="1026"/>
      <c r="K198" s="1031"/>
      <c r="L198" s="1040"/>
      <c r="M198" s="1049"/>
      <c r="N198" s="1049"/>
      <c r="O198" s="1061"/>
      <c r="P198" s="1069" t="s">
        <v>590</v>
      </c>
      <c r="Q198" s="1078"/>
      <c r="R198" s="1086"/>
      <c r="S198" s="1103" t="str">
        <f>IF(S197="","",VLOOKUP(S197,'標準様式１シフト記号表（勤務時間帯）'!$C$7:$K$36,9,FALSE))</f>
        <v/>
      </c>
      <c r="T198" s="1116" t="str">
        <f>IF(T197="","",VLOOKUP(T197,'標準様式１シフト記号表（勤務時間帯）'!$C$7:$K$36,9,FALSE))</f>
        <v/>
      </c>
      <c r="U198" s="1116" t="str">
        <f>IF(U197="","",VLOOKUP(U197,'標準様式１シフト記号表（勤務時間帯）'!$C$7:$K$36,9,FALSE))</f>
        <v/>
      </c>
      <c r="V198" s="1116" t="str">
        <f>IF(V197="","",VLOOKUP(V197,'標準様式１シフト記号表（勤務時間帯）'!$C$7:$K$36,9,FALSE))</f>
        <v/>
      </c>
      <c r="W198" s="1116" t="str">
        <f>IF(W197="","",VLOOKUP(W197,'標準様式１シフト記号表（勤務時間帯）'!$C$7:$K$36,9,FALSE))</f>
        <v/>
      </c>
      <c r="X198" s="1116" t="str">
        <f>IF(X197="","",VLOOKUP(X197,'標準様式１シフト記号表（勤務時間帯）'!$C$7:$K$36,9,FALSE))</f>
        <v/>
      </c>
      <c r="Y198" s="1127" t="str">
        <f>IF(Y197="","",VLOOKUP(Y197,'標準様式１シフト記号表（勤務時間帯）'!$C$7:$K$36,9,FALSE))</f>
        <v/>
      </c>
      <c r="Z198" s="1103" t="str">
        <f>IF(Z197="","",VLOOKUP(Z197,'標準様式１シフト記号表（勤務時間帯）'!$C$7:$K$36,9,FALSE))</f>
        <v/>
      </c>
      <c r="AA198" s="1116" t="str">
        <f>IF(AA197="","",VLOOKUP(AA197,'標準様式１シフト記号表（勤務時間帯）'!$C$7:$K$36,9,FALSE))</f>
        <v/>
      </c>
      <c r="AB198" s="1116" t="str">
        <f>IF(AB197="","",VLOOKUP(AB197,'標準様式１シフト記号表（勤務時間帯）'!$C$7:$K$36,9,FALSE))</f>
        <v/>
      </c>
      <c r="AC198" s="1116" t="str">
        <f>IF(AC197="","",VLOOKUP(AC197,'標準様式１シフト記号表（勤務時間帯）'!$C$7:$K$36,9,FALSE))</f>
        <v/>
      </c>
      <c r="AD198" s="1116" t="str">
        <f>IF(AD197="","",VLOOKUP(AD197,'標準様式１シフト記号表（勤務時間帯）'!$C$7:$K$36,9,FALSE))</f>
        <v/>
      </c>
      <c r="AE198" s="1116" t="str">
        <f>IF(AE197="","",VLOOKUP(AE197,'標準様式１シフト記号表（勤務時間帯）'!$C$7:$K$36,9,FALSE))</f>
        <v/>
      </c>
      <c r="AF198" s="1127" t="str">
        <f>IF(AF197="","",VLOOKUP(AF197,'標準様式１シフト記号表（勤務時間帯）'!$C$7:$K$36,9,FALSE))</f>
        <v/>
      </c>
      <c r="AG198" s="1103" t="str">
        <f>IF(AG197="","",VLOOKUP(AG197,'標準様式１シフト記号表（勤務時間帯）'!$C$7:$K$36,9,FALSE))</f>
        <v/>
      </c>
      <c r="AH198" s="1116" t="str">
        <f>IF(AH197="","",VLOOKUP(AH197,'標準様式１シフト記号表（勤務時間帯）'!$C$7:$K$36,9,FALSE))</f>
        <v/>
      </c>
      <c r="AI198" s="1116" t="str">
        <f>IF(AI197="","",VLOOKUP(AI197,'標準様式１シフト記号表（勤務時間帯）'!$C$7:$K$36,9,FALSE))</f>
        <v/>
      </c>
      <c r="AJ198" s="1116" t="str">
        <f>IF(AJ197="","",VLOOKUP(AJ197,'標準様式１シフト記号表（勤務時間帯）'!$C$7:$K$36,9,FALSE))</f>
        <v/>
      </c>
      <c r="AK198" s="1116" t="str">
        <f>IF(AK197="","",VLOOKUP(AK197,'標準様式１シフト記号表（勤務時間帯）'!$C$7:$K$36,9,FALSE))</f>
        <v/>
      </c>
      <c r="AL198" s="1116" t="str">
        <f>IF(AL197="","",VLOOKUP(AL197,'標準様式１シフト記号表（勤務時間帯）'!$C$7:$K$36,9,FALSE))</f>
        <v/>
      </c>
      <c r="AM198" s="1127" t="str">
        <f>IF(AM197="","",VLOOKUP(AM197,'標準様式１シフト記号表（勤務時間帯）'!$C$7:$K$36,9,FALSE))</f>
        <v/>
      </c>
      <c r="AN198" s="1103" t="str">
        <f>IF(AN197="","",VLOOKUP(AN197,'標準様式１シフト記号表（勤務時間帯）'!$C$7:$K$36,9,FALSE))</f>
        <v/>
      </c>
      <c r="AO198" s="1116" t="str">
        <f>IF(AO197="","",VLOOKUP(AO197,'標準様式１シフト記号表（勤務時間帯）'!$C$7:$K$36,9,FALSE))</f>
        <v/>
      </c>
      <c r="AP198" s="1116" t="str">
        <f>IF(AP197="","",VLOOKUP(AP197,'標準様式１シフト記号表（勤務時間帯）'!$C$7:$K$36,9,FALSE))</f>
        <v/>
      </c>
      <c r="AQ198" s="1116" t="str">
        <f>IF(AQ197="","",VLOOKUP(AQ197,'標準様式１シフト記号表（勤務時間帯）'!$C$7:$K$36,9,FALSE))</f>
        <v/>
      </c>
      <c r="AR198" s="1116" t="str">
        <f>IF(AR197="","",VLOOKUP(AR197,'標準様式１シフト記号表（勤務時間帯）'!$C$7:$K$36,9,FALSE))</f>
        <v/>
      </c>
      <c r="AS198" s="1116" t="str">
        <f>IF(AS197="","",VLOOKUP(AS197,'標準様式１シフト記号表（勤務時間帯）'!$C$7:$K$36,9,FALSE))</f>
        <v/>
      </c>
      <c r="AT198" s="1127" t="str">
        <f>IF(AT197="","",VLOOKUP(AT197,'標準様式１シフト記号表（勤務時間帯）'!$C$7:$K$36,9,FALSE))</f>
        <v/>
      </c>
      <c r="AU198" s="1103" t="str">
        <f>IF(AU197="","",VLOOKUP(AU197,'標準様式１シフト記号表（勤務時間帯）'!$C$7:$K$36,9,FALSE))</f>
        <v/>
      </c>
      <c r="AV198" s="1116" t="str">
        <f>IF(AV197="","",VLOOKUP(AV197,'標準様式１シフト記号表（勤務時間帯）'!$C$7:$K$36,9,FALSE))</f>
        <v/>
      </c>
      <c r="AW198" s="1116" t="str">
        <f>IF(AW197="","",VLOOKUP(AW197,'標準様式１シフト記号表（勤務時間帯）'!$C$7:$K$36,9,FALSE))</f>
        <v/>
      </c>
      <c r="AX198" s="1162">
        <f>IF($BB$4="４週",SUM(S198:AT198),IF($BB$4="暦月",SUM(S198:AW198),""))</f>
        <v>0</v>
      </c>
      <c r="AY198" s="1175"/>
      <c r="AZ198" s="1186">
        <f>IF($BB$4="４週",AX198/4,IF($BB$4="暦月",'標準様式１（100名）'!AX198/('標準様式１（100名）'!$BB$9/7),""))</f>
        <v>0</v>
      </c>
      <c r="BA198" s="1195"/>
      <c r="BB198" s="1210"/>
      <c r="BC198" s="1049"/>
      <c r="BD198" s="1049"/>
      <c r="BE198" s="1049"/>
      <c r="BF198" s="1061"/>
    </row>
    <row r="199" spans="2:58" ht="20.25" customHeight="1">
      <c r="B199" s="939"/>
      <c r="C199" s="960"/>
      <c r="D199" s="980"/>
      <c r="E199" s="990"/>
      <c r="F199" s="1244">
        <f>C197</f>
        <v>0</v>
      </c>
      <c r="G199" s="1007"/>
      <c r="H199" s="1018"/>
      <c r="I199" s="1026"/>
      <c r="J199" s="1026"/>
      <c r="K199" s="1031"/>
      <c r="L199" s="1042"/>
      <c r="M199" s="1051"/>
      <c r="N199" s="1051"/>
      <c r="O199" s="1063"/>
      <c r="P199" s="1070" t="s">
        <v>316</v>
      </c>
      <c r="Q199" s="1079"/>
      <c r="R199" s="1087"/>
      <c r="S199" s="1104" t="str">
        <f>IF(S197="","",VLOOKUP(S197,'標準様式１シフト記号表（勤務時間帯）'!$C$7:$U$36,19,FALSE))</f>
        <v/>
      </c>
      <c r="T199" s="1117" t="str">
        <f>IF(T197="","",VLOOKUP(T197,'標準様式１シフト記号表（勤務時間帯）'!$C$7:$U$36,19,FALSE))</f>
        <v/>
      </c>
      <c r="U199" s="1117" t="str">
        <f>IF(U197="","",VLOOKUP(U197,'標準様式１シフト記号表（勤務時間帯）'!$C$7:$U$36,19,FALSE))</f>
        <v/>
      </c>
      <c r="V199" s="1117" t="str">
        <f>IF(V197="","",VLOOKUP(V197,'標準様式１シフト記号表（勤務時間帯）'!$C$7:$U$36,19,FALSE))</f>
        <v/>
      </c>
      <c r="W199" s="1117" t="str">
        <f>IF(W197="","",VLOOKUP(W197,'標準様式１シフト記号表（勤務時間帯）'!$C$7:$U$36,19,FALSE))</f>
        <v/>
      </c>
      <c r="X199" s="1117" t="str">
        <f>IF(X197="","",VLOOKUP(X197,'標準様式１シフト記号表（勤務時間帯）'!$C$7:$U$36,19,FALSE))</f>
        <v/>
      </c>
      <c r="Y199" s="1128" t="str">
        <f>IF(Y197="","",VLOOKUP(Y197,'標準様式１シフト記号表（勤務時間帯）'!$C$7:$U$36,19,FALSE))</f>
        <v/>
      </c>
      <c r="Z199" s="1104" t="str">
        <f>IF(Z197="","",VLOOKUP(Z197,'標準様式１シフト記号表（勤務時間帯）'!$C$7:$U$36,19,FALSE))</f>
        <v/>
      </c>
      <c r="AA199" s="1117" t="str">
        <f>IF(AA197="","",VLOOKUP(AA197,'標準様式１シフト記号表（勤務時間帯）'!$C$7:$U$36,19,FALSE))</f>
        <v/>
      </c>
      <c r="AB199" s="1117" t="str">
        <f>IF(AB197="","",VLOOKUP(AB197,'標準様式１シフト記号表（勤務時間帯）'!$C$7:$U$36,19,FALSE))</f>
        <v/>
      </c>
      <c r="AC199" s="1117" t="str">
        <f>IF(AC197="","",VLOOKUP(AC197,'標準様式１シフト記号表（勤務時間帯）'!$C$7:$U$36,19,FALSE))</f>
        <v/>
      </c>
      <c r="AD199" s="1117" t="str">
        <f>IF(AD197="","",VLOOKUP(AD197,'標準様式１シフト記号表（勤務時間帯）'!$C$7:$U$36,19,FALSE))</f>
        <v/>
      </c>
      <c r="AE199" s="1117" t="str">
        <f>IF(AE197="","",VLOOKUP(AE197,'標準様式１シフト記号表（勤務時間帯）'!$C$7:$U$36,19,FALSE))</f>
        <v/>
      </c>
      <c r="AF199" s="1128" t="str">
        <f>IF(AF197="","",VLOOKUP(AF197,'標準様式１シフト記号表（勤務時間帯）'!$C$7:$U$36,19,FALSE))</f>
        <v/>
      </c>
      <c r="AG199" s="1104" t="str">
        <f>IF(AG197="","",VLOOKUP(AG197,'標準様式１シフト記号表（勤務時間帯）'!$C$7:$U$36,19,FALSE))</f>
        <v/>
      </c>
      <c r="AH199" s="1117" t="str">
        <f>IF(AH197="","",VLOOKUP(AH197,'標準様式１シフト記号表（勤務時間帯）'!$C$7:$U$36,19,FALSE))</f>
        <v/>
      </c>
      <c r="AI199" s="1117" t="str">
        <f>IF(AI197="","",VLOOKUP(AI197,'標準様式１シフト記号表（勤務時間帯）'!$C$7:$U$36,19,FALSE))</f>
        <v/>
      </c>
      <c r="AJ199" s="1117" t="str">
        <f>IF(AJ197="","",VLOOKUP(AJ197,'標準様式１シフト記号表（勤務時間帯）'!$C$7:$U$36,19,FALSE))</f>
        <v/>
      </c>
      <c r="AK199" s="1117" t="str">
        <f>IF(AK197="","",VLOOKUP(AK197,'標準様式１シフト記号表（勤務時間帯）'!$C$7:$U$36,19,FALSE))</f>
        <v/>
      </c>
      <c r="AL199" s="1117" t="str">
        <f>IF(AL197="","",VLOOKUP(AL197,'標準様式１シフト記号表（勤務時間帯）'!$C$7:$U$36,19,FALSE))</f>
        <v/>
      </c>
      <c r="AM199" s="1128" t="str">
        <f>IF(AM197="","",VLOOKUP(AM197,'標準様式１シフト記号表（勤務時間帯）'!$C$7:$U$36,19,FALSE))</f>
        <v/>
      </c>
      <c r="AN199" s="1104" t="str">
        <f>IF(AN197="","",VLOOKUP(AN197,'標準様式１シフト記号表（勤務時間帯）'!$C$7:$U$36,19,FALSE))</f>
        <v/>
      </c>
      <c r="AO199" s="1117" t="str">
        <f>IF(AO197="","",VLOOKUP(AO197,'標準様式１シフト記号表（勤務時間帯）'!$C$7:$U$36,19,FALSE))</f>
        <v/>
      </c>
      <c r="AP199" s="1117" t="str">
        <f>IF(AP197="","",VLOOKUP(AP197,'標準様式１シフト記号表（勤務時間帯）'!$C$7:$U$36,19,FALSE))</f>
        <v/>
      </c>
      <c r="AQ199" s="1117" t="str">
        <f>IF(AQ197="","",VLOOKUP(AQ197,'標準様式１シフト記号表（勤務時間帯）'!$C$7:$U$36,19,FALSE))</f>
        <v/>
      </c>
      <c r="AR199" s="1117" t="str">
        <f>IF(AR197="","",VLOOKUP(AR197,'標準様式１シフト記号表（勤務時間帯）'!$C$7:$U$36,19,FALSE))</f>
        <v/>
      </c>
      <c r="AS199" s="1117" t="str">
        <f>IF(AS197="","",VLOOKUP(AS197,'標準様式１シフト記号表（勤務時間帯）'!$C$7:$U$36,19,FALSE))</f>
        <v/>
      </c>
      <c r="AT199" s="1128" t="str">
        <f>IF(AT197="","",VLOOKUP(AT197,'標準様式１シフト記号表（勤務時間帯）'!$C$7:$U$36,19,FALSE))</f>
        <v/>
      </c>
      <c r="AU199" s="1104" t="str">
        <f>IF(AU197="","",VLOOKUP(AU197,'標準様式１シフト記号表（勤務時間帯）'!$C$7:$U$36,19,FALSE))</f>
        <v/>
      </c>
      <c r="AV199" s="1117" t="str">
        <f>IF(AV197="","",VLOOKUP(AV197,'標準様式１シフト記号表（勤務時間帯）'!$C$7:$U$36,19,FALSE))</f>
        <v/>
      </c>
      <c r="AW199" s="1117" t="str">
        <f>IF(AW197="","",VLOOKUP(AW197,'標準様式１シフト記号表（勤務時間帯）'!$C$7:$U$36,19,FALSE))</f>
        <v/>
      </c>
      <c r="AX199" s="1163">
        <f>IF($BB$4="４週",SUM(S199:AT199),IF($BB$4="暦月",SUM(S199:AW199),""))</f>
        <v>0</v>
      </c>
      <c r="AY199" s="1176"/>
      <c r="AZ199" s="1187">
        <f>IF($BB$4="４週",AX199/4,IF($BB$4="暦月",'標準様式１（100名）'!AX199/('標準様式１（100名）'!$BB$9/7),""))</f>
        <v>0</v>
      </c>
      <c r="BA199" s="1196"/>
      <c r="BB199" s="1211"/>
      <c r="BC199" s="1051"/>
      <c r="BD199" s="1051"/>
      <c r="BE199" s="1051"/>
      <c r="BF199" s="1063"/>
    </row>
    <row r="200" spans="2:58" ht="20.25" customHeight="1">
      <c r="B200" s="939">
        <f>B197+1</f>
        <v>60</v>
      </c>
      <c r="C200" s="958"/>
      <c r="D200" s="978"/>
      <c r="E200" s="988"/>
      <c r="F200" s="995"/>
      <c r="G200" s="995"/>
      <c r="H200" s="1019"/>
      <c r="I200" s="1026"/>
      <c r="J200" s="1026"/>
      <c r="K200" s="1031"/>
      <c r="L200" s="1041"/>
      <c r="M200" s="1050"/>
      <c r="N200" s="1050"/>
      <c r="O200" s="1062"/>
      <c r="P200" s="1071" t="s">
        <v>589</v>
      </c>
      <c r="Q200" s="1080"/>
      <c r="R200" s="1088"/>
      <c r="S200" s="1252"/>
      <c r="T200" s="1254"/>
      <c r="U200" s="1254"/>
      <c r="V200" s="1254"/>
      <c r="W200" s="1254"/>
      <c r="X200" s="1254"/>
      <c r="Y200" s="1255"/>
      <c r="Z200" s="1252"/>
      <c r="AA200" s="1254"/>
      <c r="AB200" s="1254"/>
      <c r="AC200" s="1254"/>
      <c r="AD200" s="1254"/>
      <c r="AE200" s="1254"/>
      <c r="AF200" s="1255"/>
      <c r="AG200" s="1252"/>
      <c r="AH200" s="1254"/>
      <c r="AI200" s="1254"/>
      <c r="AJ200" s="1254"/>
      <c r="AK200" s="1254"/>
      <c r="AL200" s="1254"/>
      <c r="AM200" s="1255"/>
      <c r="AN200" s="1252"/>
      <c r="AO200" s="1254"/>
      <c r="AP200" s="1254"/>
      <c r="AQ200" s="1254"/>
      <c r="AR200" s="1254"/>
      <c r="AS200" s="1254"/>
      <c r="AT200" s="1255"/>
      <c r="AU200" s="1252"/>
      <c r="AV200" s="1254"/>
      <c r="AW200" s="1254"/>
      <c r="AX200" s="1257"/>
      <c r="AY200" s="1261"/>
      <c r="AZ200" s="1264"/>
      <c r="BA200" s="1267"/>
      <c r="BB200" s="1209"/>
      <c r="BC200" s="1050"/>
      <c r="BD200" s="1050"/>
      <c r="BE200" s="1050"/>
      <c r="BF200" s="1062"/>
    </row>
    <row r="201" spans="2:58" ht="20.25" customHeight="1">
      <c r="B201" s="939"/>
      <c r="C201" s="959"/>
      <c r="D201" s="979"/>
      <c r="E201" s="989"/>
      <c r="F201" s="993"/>
      <c r="G201" s="1006"/>
      <c r="H201" s="1018"/>
      <c r="I201" s="1026"/>
      <c r="J201" s="1026"/>
      <c r="K201" s="1031"/>
      <c r="L201" s="1040"/>
      <c r="M201" s="1049"/>
      <c r="N201" s="1049"/>
      <c r="O201" s="1061"/>
      <c r="P201" s="1069" t="s">
        <v>590</v>
      </c>
      <c r="Q201" s="1078"/>
      <c r="R201" s="1086"/>
      <c r="S201" s="1103" t="str">
        <f>IF(S200="","",VLOOKUP(S200,'標準様式１シフト記号表（勤務時間帯）'!$C$7:$K$36,9,FALSE))</f>
        <v/>
      </c>
      <c r="T201" s="1116" t="str">
        <f>IF(T200="","",VLOOKUP(T200,'標準様式１シフト記号表（勤務時間帯）'!$C$7:$K$36,9,FALSE))</f>
        <v/>
      </c>
      <c r="U201" s="1116" t="str">
        <f>IF(U200="","",VLOOKUP(U200,'標準様式１シフト記号表（勤務時間帯）'!$C$7:$K$36,9,FALSE))</f>
        <v/>
      </c>
      <c r="V201" s="1116" t="str">
        <f>IF(V200="","",VLOOKUP(V200,'標準様式１シフト記号表（勤務時間帯）'!$C$7:$K$36,9,FALSE))</f>
        <v/>
      </c>
      <c r="W201" s="1116" t="str">
        <f>IF(W200="","",VLOOKUP(W200,'標準様式１シフト記号表（勤務時間帯）'!$C$7:$K$36,9,FALSE))</f>
        <v/>
      </c>
      <c r="X201" s="1116" t="str">
        <f>IF(X200="","",VLOOKUP(X200,'標準様式１シフト記号表（勤務時間帯）'!$C$7:$K$36,9,FALSE))</f>
        <v/>
      </c>
      <c r="Y201" s="1127" t="str">
        <f>IF(Y200="","",VLOOKUP(Y200,'標準様式１シフト記号表（勤務時間帯）'!$C$7:$K$36,9,FALSE))</f>
        <v/>
      </c>
      <c r="Z201" s="1103" t="str">
        <f>IF(Z200="","",VLOOKUP(Z200,'標準様式１シフト記号表（勤務時間帯）'!$C$7:$K$36,9,FALSE))</f>
        <v/>
      </c>
      <c r="AA201" s="1116" t="str">
        <f>IF(AA200="","",VLOOKUP(AA200,'標準様式１シフト記号表（勤務時間帯）'!$C$7:$K$36,9,FALSE))</f>
        <v/>
      </c>
      <c r="AB201" s="1116" t="str">
        <f>IF(AB200="","",VLOOKUP(AB200,'標準様式１シフト記号表（勤務時間帯）'!$C$7:$K$36,9,FALSE))</f>
        <v/>
      </c>
      <c r="AC201" s="1116" t="str">
        <f>IF(AC200="","",VLOOKUP(AC200,'標準様式１シフト記号表（勤務時間帯）'!$C$7:$K$36,9,FALSE))</f>
        <v/>
      </c>
      <c r="AD201" s="1116" t="str">
        <f>IF(AD200="","",VLOOKUP(AD200,'標準様式１シフト記号表（勤務時間帯）'!$C$7:$K$36,9,FALSE))</f>
        <v/>
      </c>
      <c r="AE201" s="1116" t="str">
        <f>IF(AE200="","",VLOOKUP(AE200,'標準様式１シフト記号表（勤務時間帯）'!$C$7:$K$36,9,FALSE))</f>
        <v/>
      </c>
      <c r="AF201" s="1127" t="str">
        <f>IF(AF200="","",VLOOKUP(AF200,'標準様式１シフト記号表（勤務時間帯）'!$C$7:$K$36,9,FALSE))</f>
        <v/>
      </c>
      <c r="AG201" s="1103" t="str">
        <f>IF(AG200="","",VLOOKUP(AG200,'標準様式１シフト記号表（勤務時間帯）'!$C$7:$K$36,9,FALSE))</f>
        <v/>
      </c>
      <c r="AH201" s="1116" t="str">
        <f>IF(AH200="","",VLOOKUP(AH200,'標準様式１シフト記号表（勤務時間帯）'!$C$7:$K$36,9,FALSE))</f>
        <v/>
      </c>
      <c r="AI201" s="1116" t="str">
        <f>IF(AI200="","",VLOOKUP(AI200,'標準様式１シフト記号表（勤務時間帯）'!$C$7:$K$36,9,FALSE))</f>
        <v/>
      </c>
      <c r="AJ201" s="1116" t="str">
        <f>IF(AJ200="","",VLOOKUP(AJ200,'標準様式１シフト記号表（勤務時間帯）'!$C$7:$K$36,9,FALSE))</f>
        <v/>
      </c>
      <c r="AK201" s="1116" t="str">
        <f>IF(AK200="","",VLOOKUP(AK200,'標準様式１シフト記号表（勤務時間帯）'!$C$7:$K$36,9,FALSE))</f>
        <v/>
      </c>
      <c r="AL201" s="1116" t="str">
        <f>IF(AL200="","",VLOOKUP(AL200,'標準様式１シフト記号表（勤務時間帯）'!$C$7:$K$36,9,FALSE))</f>
        <v/>
      </c>
      <c r="AM201" s="1127" t="str">
        <f>IF(AM200="","",VLOOKUP(AM200,'標準様式１シフト記号表（勤務時間帯）'!$C$7:$K$36,9,FALSE))</f>
        <v/>
      </c>
      <c r="AN201" s="1103" t="str">
        <f>IF(AN200="","",VLOOKUP(AN200,'標準様式１シフト記号表（勤務時間帯）'!$C$7:$K$36,9,FALSE))</f>
        <v/>
      </c>
      <c r="AO201" s="1116" t="str">
        <f>IF(AO200="","",VLOOKUP(AO200,'標準様式１シフト記号表（勤務時間帯）'!$C$7:$K$36,9,FALSE))</f>
        <v/>
      </c>
      <c r="AP201" s="1116" t="str">
        <f>IF(AP200="","",VLOOKUP(AP200,'標準様式１シフト記号表（勤務時間帯）'!$C$7:$K$36,9,FALSE))</f>
        <v/>
      </c>
      <c r="AQ201" s="1116" t="str">
        <f>IF(AQ200="","",VLOOKUP(AQ200,'標準様式１シフト記号表（勤務時間帯）'!$C$7:$K$36,9,FALSE))</f>
        <v/>
      </c>
      <c r="AR201" s="1116" t="str">
        <f>IF(AR200="","",VLOOKUP(AR200,'標準様式１シフト記号表（勤務時間帯）'!$C$7:$K$36,9,FALSE))</f>
        <v/>
      </c>
      <c r="AS201" s="1116" t="str">
        <f>IF(AS200="","",VLOOKUP(AS200,'標準様式１シフト記号表（勤務時間帯）'!$C$7:$K$36,9,FALSE))</f>
        <v/>
      </c>
      <c r="AT201" s="1127" t="str">
        <f>IF(AT200="","",VLOOKUP(AT200,'標準様式１シフト記号表（勤務時間帯）'!$C$7:$K$36,9,FALSE))</f>
        <v/>
      </c>
      <c r="AU201" s="1103" t="str">
        <f>IF(AU200="","",VLOOKUP(AU200,'標準様式１シフト記号表（勤務時間帯）'!$C$7:$K$36,9,FALSE))</f>
        <v/>
      </c>
      <c r="AV201" s="1116" t="str">
        <f>IF(AV200="","",VLOOKUP(AV200,'標準様式１シフト記号表（勤務時間帯）'!$C$7:$K$36,9,FALSE))</f>
        <v/>
      </c>
      <c r="AW201" s="1116" t="str">
        <f>IF(AW200="","",VLOOKUP(AW200,'標準様式１シフト記号表（勤務時間帯）'!$C$7:$K$36,9,FALSE))</f>
        <v/>
      </c>
      <c r="AX201" s="1162">
        <f>IF($BB$4="４週",SUM(S201:AT201),IF($BB$4="暦月",SUM(S201:AW201),""))</f>
        <v>0</v>
      </c>
      <c r="AY201" s="1175"/>
      <c r="AZ201" s="1186">
        <f>IF($BB$4="４週",AX201/4,IF($BB$4="暦月",'標準様式１（100名）'!AX201/('標準様式１（100名）'!$BB$9/7),""))</f>
        <v>0</v>
      </c>
      <c r="BA201" s="1195"/>
      <c r="BB201" s="1210"/>
      <c r="BC201" s="1049"/>
      <c r="BD201" s="1049"/>
      <c r="BE201" s="1049"/>
      <c r="BF201" s="1061"/>
    </row>
    <row r="202" spans="2:58" ht="20.25" customHeight="1">
      <c r="B202" s="939"/>
      <c r="C202" s="960"/>
      <c r="D202" s="980"/>
      <c r="E202" s="990"/>
      <c r="F202" s="1244">
        <f>C200</f>
        <v>0</v>
      </c>
      <c r="G202" s="1007"/>
      <c r="H202" s="1018"/>
      <c r="I202" s="1026"/>
      <c r="J202" s="1026"/>
      <c r="K202" s="1031"/>
      <c r="L202" s="1042"/>
      <c r="M202" s="1051"/>
      <c r="N202" s="1051"/>
      <c r="O202" s="1063"/>
      <c r="P202" s="1070" t="s">
        <v>316</v>
      </c>
      <c r="Q202" s="1079"/>
      <c r="R202" s="1087"/>
      <c r="S202" s="1104" t="str">
        <f>IF(S200="","",VLOOKUP(S200,'標準様式１シフト記号表（勤務時間帯）'!$C$7:$U$36,19,FALSE))</f>
        <v/>
      </c>
      <c r="T202" s="1117" t="str">
        <f>IF(T200="","",VLOOKUP(T200,'標準様式１シフト記号表（勤務時間帯）'!$C$7:$U$36,19,FALSE))</f>
        <v/>
      </c>
      <c r="U202" s="1117" t="str">
        <f>IF(U200="","",VLOOKUP(U200,'標準様式１シフト記号表（勤務時間帯）'!$C$7:$U$36,19,FALSE))</f>
        <v/>
      </c>
      <c r="V202" s="1117" t="str">
        <f>IF(V200="","",VLOOKUP(V200,'標準様式１シフト記号表（勤務時間帯）'!$C$7:$U$36,19,FALSE))</f>
        <v/>
      </c>
      <c r="W202" s="1117" t="str">
        <f>IF(W200="","",VLOOKUP(W200,'標準様式１シフト記号表（勤務時間帯）'!$C$7:$U$36,19,FALSE))</f>
        <v/>
      </c>
      <c r="X202" s="1117" t="str">
        <f>IF(X200="","",VLOOKUP(X200,'標準様式１シフト記号表（勤務時間帯）'!$C$7:$U$36,19,FALSE))</f>
        <v/>
      </c>
      <c r="Y202" s="1128" t="str">
        <f>IF(Y200="","",VLOOKUP(Y200,'標準様式１シフト記号表（勤務時間帯）'!$C$7:$U$36,19,FALSE))</f>
        <v/>
      </c>
      <c r="Z202" s="1104" t="str">
        <f>IF(Z200="","",VLOOKUP(Z200,'標準様式１シフト記号表（勤務時間帯）'!$C$7:$U$36,19,FALSE))</f>
        <v/>
      </c>
      <c r="AA202" s="1117" t="str">
        <f>IF(AA200="","",VLOOKUP(AA200,'標準様式１シフト記号表（勤務時間帯）'!$C$7:$U$36,19,FALSE))</f>
        <v/>
      </c>
      <c r="AB202" s="1117" t="str">
        <f>IF(AB200="","",VLOOKUP(AB200,'標準様式１シフト記号表（勤務時間帯）'!$C$7:$U$36,19,FALSE))</f>
        <v/>
      </c>
      <c r="AC202" s="1117" t="str">
        <f>IF(AC200="","",VLOOKUP(AC200,'標準様式１シフト記号表（勤務時間帯）'!$C$7:$U$36,19,FALSE))</f>
        <v/>
      </c>
      <c r="AD202" s="1117" t="str">
        <f>IF(AD200="","",VLOOKUP(AD200,'標準様式１シフト記号表（勤務時間帯）'!$C$7:$U$36,19,FALSE))</f>
        <v/>
      </c>
      <c r="AE202" s="1117" t="str">
        <f>IF(AE200="","",VLOOKUP(AE200,'標準様式１シフト記号表（勤務時間帯）'!$C$7:$U$36,19,FALSE))</f>
        <v/>
      </c>
      <c r="AF202" s="1128" t="str">
        <f>IF(AF200="","",VLOOKUP(AF200,'標準様式１シフト記号表（勤務時間帯）'!$C$7:$U$36,19,FALSE))</f>
        <v/>
      </c>
      <c r="AG202" s="1104" t="str">
        <f>IF(AG200="","",VLOOKUP(AG200,'標準様式１シフト記号表（勤務時間帯）'!$C$7:$U$36,19,FALSE))</f>
        <v/>
      </c>
      <c r="AH202" s="1117" t="str">
        <f>IF(AH200="","",VLOOKUP(AH200,'標準様式１シフト記号表（勤務時間帯）'!$C$7:$U$36,19,FALSE))</f>
        <v/>
      </c>
      <c r="AI202" s="1117" t="str">
        <f>IF(AI200="","",VLOOKUP(AI200,'標準様式１シフト記号表（勤務時間帯）'!$C$7:$U$36,19,FALSE))</f>
        <v/>
      </c>
      <c r="AJ202" s="1117" t="str">
        <f>IF(AJ200="","",VLOOKUP(AJ200,'標準様式１シフト記号表（勤務時間帯）'!$C$7:$U$36,19,FALSE))</f>
        <v/>
      </c>
      <c r="AK202" s="1117" t="str">
        <f>IF(AK200="","",VLOOKUP(AK200,'標準様式１シフト記号表（勤務時間帯）'!$C$7:$U$36,19,FALSE))</f>
        <v/>
      </c>
      <c r="AL202" s="1117" t="str">
        <f>IF(AL200="","",VLOOKUP(AL200,'標準様式１シフト記号表（勤務時間帯）'!$C$7:$U$36,19,FALSE))</f>
        <v/>
      </c>
      <c r="AM202" s="1128" t="str">
        <f>IF(AM200="","",VLOOKUP(AM200,'標準様式１シフト記号表（勤務時間帯）'!$C$7:$U$36,19,FALSE))</f>
        <v/>
      </c>
      <c r="AN202" s="1104" t="str">
        <f>IF(AN200="","",VLOOKUP(AN200,'標準様式１シフト記号表（勤務時間帯）'!$C$7:$U$36,19,FALSE))</f>
        <v/>
      </c>
      <c r="AO202" s="1117" t="str">
        <f>IF(AO200="","",VLOOKUP(AO200,'標準様式１シフト記号表（勤務時間帯）'!$C$7:$U$36,19,FALSE))</f>
        <v/>
      </c>
      <c r="AP202" s="1117" t="str">
        <f>IF(AP200="","",VLOOKUP(AP200,'標準様式１シフト記号表（勤務時間帯）'!$C$7:$U$36,19,FALSE))</f>
        <v/>
      </c>
      <c r="AQ202" s="1117" t="str">
        <f>IF(AQ200="","",VLOOKUP(AQ200,'標準様式１シフト記号表（勤務時間帯）'!$C$7:$U$36,19,FALSE))</f>
        <v/>
      </c>
      <c r="AR202" s="1117" t="str">
        <f>IF(AR200="","",VLOOKUP(AR200,'標準様式１シフト記号表（勤務時間帯）'!$C$7:$U$36,19,FALSE))</f>
        <v/>
      </c>
      <c r="AS202" s="1117" t="str">
        <f>IF(AS200="","",VLOOKUP(AS200,'標準様式１シフト記号表（勤務時間帯）'!$C$7:$U$36,19,FALSE))</f>
        <v/>
      </c>
      <c r="AT202" s="1128" t="str">
        <f>IF(AT200="","",VLOOKUP(AT200,'標準様式１シフト記号表（勤務時間帯）'!$C$7:$U$36,19,FALSE))</f>
        <v/>
      </c>
      <c r="AU202" s="1104" t="str">
        <f>IF(AU200="","",VLOOKUP(AU200,'標準様式１シフト記号表（勤務時間帯）'!$C$7:$U$36,19,FALSE))</f>
        <v/>
      </c>
      <c r="AV202" s="1117" t="str">
        <f>IF(AV200="","",VLOOKUP(AV200,'標準様式１シフト記号表（勤務時間帯）'!$C$7:$U$36,19,FALSE))</f>
        <v/>
      </c>
      <c r="AW202" s="1117" t="str">
        <f>IF(AW200="","",VLOOKUP(AW200,'標準様式１シフト記号表（勤務時間帯）'!$C$7:$U$36,19,FALSE))</f>
        <v/>
      </c>
      <c r="AX202" s="1163">
        <f>IF($BB$4="４週",SUM(S202:AT202),IF($BB$4="暦月",SUM(S202:AW202),""))</f>
        <v>0</v>
      </c>
      <c r="AY202" s="1176"/>
      <c r="AZ202" s="1187">
        <f>IF($BB$4="４週",AX202/4,IF($BB$4="暦月",'標準様式１（100名）'!AX202/('標準様式１（100名）'!$BB$9/7),""))</f>
        <v>0</v>
      </c>
      <c r="BA202" s="1196"/>
      <c r="BB202" s="1211"/>
      <c r="BC202" s="1051"/>
      <c r="BD202" s="1051"/>
      <c r="BE202" s="1051"/>
      <c r="BF202" s="1063"/>
    </row>
    <row r="203" spans="2:58" ht="20.25" customHeight="1">
      <c r="B203" s="939">
        <f>B200+1</f>
        <v>61</v>
      </c>
      <c r="C203" s="958"/>
      <c r="D203" s="978"/>
      <c r="E203" s="988"/>
      <c r="F203" s="995"/>
      <c r="G203" s="995"/>
      <c r="H203" s="1019"/>
      <c r="I203" s="1026"/>
      <c r="J203" s="1026"/>
      <c r="K203" s="1031"/>
      <c r="L203" s="1041"/>
      <c r="M203" s="1050"/>
      <c r="N203" s="1050"/>
      <c r="O203" s="1062"/>
      <c r="P203" s="1071" t="s">
        <v>589</v>
      </c>
      <c r="Q203" s="1080"/>
      <c r="R203" s="1088"/>
      <c r="S203" s="1252"/>
      <c r="T203" s="1254"/>
      <c r="U203" s="1254"/>
      <c r="V203" s="1254"/>
      <c r="W203" s="1254"/>
      <c r="X203" s="1254"/>
      <c r="Y203" s="1255"/>
      <c r="Z203" s="1252"/>
      <c r="AA203" s="1254"/>
      <c r="AB203" s="1254"/>
      <c r="AC203" s="1254"/>
      <c r="AD203" s="1254"/>
      <c r="AE203" s="1254"/>
      <c r="AF203" s="1255"/>
      <c r="AG203" s="1252"/>
      <c r="AH203" s="1254"/>
      <c r="AI203" s="1254"/>
      <c r="AJ203" s="1254"/>
      <c r="AK203" s="1254"/>
      <c r="AL203" s="1254"/>
      <c r="AM203" s="1255"/>
      <c r="AN203" s="1252"/>
      <c r="AO203" s="1254"/>
      <c r="AP203" s="1254"/>
      <c r="AQ203" s="1254"/>
      <c r="AR203" s="1254"/>
      <c r="AS203" s="1254"/>
      <c r="AT203" s="1255"/>
      <c r="AU203" s="1252"/>
      <c r="AV203" s="1254"/>
      <c r="AW203" s="1254"/>
      <c r="AX203" s="1257"/>
      <c r="AY203" s="1261"/>
      <c r="AZ203" s="1264"/>
      <c r="BA203" s="1267"/>
      <c r="BB203" s="1209"/>
      <c r="BC203" s="1050"/>
      <c r="BD203" s="1050"/>
      <c r="BE203" s="1050"/>
      <c r="BF203" s="1062"/>
    </row>
    <row r="204" spans="2:58" ht="20.25" customHeight="1">
      <c r="B204" s="939"/>
      <c r="C204" s="959"/>
      <c r="D204" s="979"/>
      <c r="E204" s="989"/>
      <c r="F204" s="993"/>
      <c r="G204" s="1006"/>
      <c r="H204" s="1018"/>
      <c r="I204" s="1026"/>
      <c r="J204" s="1026"/>
      <c r="K204" s="1031"/>
      <c r="L204" s="1040"/>
      <c r="M204" s="1049"/>
      <c r="N204" s="1049"/>
      <c r="O204" s="1061"/>
      <c r="P204" s="1069" t="s">
        <v>590</v>
      </c>
      <c r="Q204" s="1078"/>
      <c r="R204" s="1086"/>
      <c r="S204" s="1103" t="str">
        <f>IF(S203="","",VLOOKUP(S203,'標準様式１シフト記号表（勤務時間帯）'!$C$7:$K$36,9,FALSE))</f>
        <v/>
      </c>
      <c r="T204" s="1116" t="str">
        <f>IF(T203="","",VLOOKUP(T203,'標準様式１シフト記号表（勤務時間帯）'!$C$7:$K$36,9,FALSE))</f>
        <v/>
      </c>
      <c r="U204" s="1116" t="str">
        <f>IF(U203="","",VLOOKUP(U203,'標準様式１シフト記号表（勤務時間帯）'!$C$7:$K$36,9,FALSE))</f>
        <v/>
      </c>
      <c r="V204" s="1116" t="str">
        <f>IF(V203="","",VLOOKUP(V203,'標準様式１シフト記号表（勤務時間帯）'!$C$7:$K$36,9,FALSE))</f>
        <v/>
      </c>
      <c r="W204" s="1116" t="str">
        <f>IF(W203="","",VLOOKUP(W203,'標準様式１シフト記号表（勤務時間帯）'!$C$7:$K$36,9,FALSE))</f>
        <v/>
      </c>
      <c r="X204" s="1116" t="str">
        <f>IF(X203="","",VLOOKUP(X203,'標準様式１シフト記号表（勤務時間帯）'!$C$7:$K$36,9,FALSE))</f>
        <v/>
      </c>
      <c r="Y204" s="1127" t="str">
        <f>IF(Y203="","",VLOOKUP(Y203,'標準様式１シフト記号表（勤務時間帯）'!$C$7:$K$36,9,FALSE))</f>
        <v/>
      </c>
      <c r="Z204" s="1103" t="str">
        <f>IF(Z203="","",VLOOKUP(Z203,'標準様式１シフト記号表（勤務時間帯）'!$C$7:$K$36,9,FALSE))</f>
        <v/>
      </c>
      <c r="AA204" s="1116" t="str">
        <f>IF(AA203="","",VLOOKUP(AA203,'標準様式１シフト記号表（勤務時間帯）'!$C$7:$K$36,9,FALSE))</f>
        <v/>
      </c>
      <c r="AB204" s="1116" t="str">
        <f>IF(AB203="","",VLOOKUP(AB203,'標準様式１シフト記号表（勤務時間帯）'!$C$7:$K$36,9,FALSE))</f>
        <v/>
      </c>
      <c r="AC204" s="1116" t="str">
        <f>IF(AC203="","",VLOOKUP(AC203,'標準様式１シフト記号表（勤務時間帯）'!$C$7:$K$36,9,FALSE))</f>
        <v/>
      </c>
      <c r="AD204" s="1116" t="str">
        <f>IF(AD203="","",VLOOKUP(AD203,'標準様式１シフト記号表（勤務時間帯）'!$C$7:$K$36,9,FALSE))</f>
        <v/>
      </c>
      <c r="AE204" s="1116" t="str">
        <f>IF(AE203="","",VLOOKUP(AE203,'標準様式１シフト記号表（勤務時間帯）'!$C$7:$K$36,9,FALSE))</f>
        <v/>
      </c>
      <c r="AF204" s="1127" t="str">
        <f>IF(AF203="","",VLOOKUP(AF203,'標準様式１シフト記号表（勤務時間帯）'!$C$7:$K$36,9,FALSE))</f>
        <v/>
      </c>
      <c r="AG204" s="1103" t="str">
        <f>IF(AG203="","",VLOOKUP(AG203,'標準様式１シフト記号表（勤務時間帯）'!$C$7:$K$36,9,FALSE))</f>
        <v/>
      </c>
      <c r="AH204" s="1116" t="str">
        <f>IF(AH203="","",VLOOKUP(AH203,'標準様式１シフト記号表（勤務時間帯）'!$C$7:$K$36,9,FALSE))</f>
        <v/>
      </c>
      <c r="AI204" s="1116" t="str">
        <f>IF(AI203="","",VLOOKUP(AI203,'標準様式１シフト記号表（勤務時間帯）'!$C$7:$K$36,9,FALSE))</f>
        <v/>
      </c>
      <c r="AJ204" s="1116" t="str">
        <f>IF(AJ203="","",VLOOKUP(AJ203,'標準様式１シフト記号表（勤務時間帯）'!$C$7:$K$36,9,FALSE))</f>
        <v/>
      </c>
      <c r="AK204" s="1116" t="str">
        <f>IF(AK203="","",VLOOKUP(AK203,'標準様式１シフト記号表（勤務時間帯）'!$C$7:$K$36,9,FALSE))</f>
        <v/>
      </c>
      <c r="AL204" s="1116" t="str">
        <f>IF(AL203="","",VLOOKUP(AL203,'標準様式１シフト記号表（勤務時間帯）'!$C$7:$K$36,9,FALSE))</f>
        <v/>
      </c>
      <c r="AM204" s="1127" t="str">
        <f>IF(AM203="","",VLOOKUP(AM203,'標準様式１シフト記号表（勤務時間帯）'!$C$7:$K$36,9,FALSE))</f>
        <v/>
      </c>
      <c r="AN204" s="1103" t="str">
        <f>IF(AN203="","",VLOOKUP(AN203,'標準様式１シフト記号表（勤務時間帯）'!$C$7:$K$36,9,FALSE))</f>
        <v/>
      </c>
      <c r="AO204" s="1116" t="str">
        <f>IF(AO203="","",VLOOKUP(AO203,'標準様式１シフト記号表（勤務時間帯）'!$C$7:$K$36,9,FALSE))</f>
        <v/>
      </c>
      <c r="AP204" s="1116" t="str">
        <f>IF(AP203="","",VLOOKUP(AP203,'標準様式１シフト記号表（勤務時間帯）'!$C$7:$K$36,9,FALSE))</f>
        <v/>
      </c>
      <c r="AQ204" s="1116" t="str">
        <f>IF(AQ203="","",VLOOKUP(AQ203,'標準様式１シフト記号表（勤務時間帯）'!$C$7:$K$36,9,FALSE))</f>
        <v/>
      </c>
      <c r="AR204" s="1116" t="str">
        <f>IF(AR203="","",VLOOKUP(AR203,'標準様式１シフト記号表（勤務時間帯）'!$C$7:$K$36,9,FALSE))</f>
        <v/>
      </c>
      <c r="AS204" s="1116" t="str">
        <f>IF(AS203="","",VLOOKUP(AS203,'標準様式１シフト記号表（勤務時間帯）'!$C$7:$K$36,9,FALSE))</f>
        <v/>
      </c>
      <c r="AT204" s="1127" t="str">
        <f>IF(AT203="","",VLOOKUP(AT203,'標準様式１シフト記号表（勤務時間帯）'!$C$7:$K$36,9,FALSE))</f>
        <v/>
      </c>
      <c r="AU204" s="1103" t="str">
        <f>IF(AU203="","",VLOOKUP(AU203,'標準様式１シフト記号表（勤務時間帯）'!$C$7:$K$36,9,FALSE))</f>
        <v/>
      </c>
      <c r="AV204" s="1116" t="str">
        <f>IF(AV203="","",VLOOKUP(AV203,'標準様式１シフト記号表（勤務時間帯）'!$C$7:$K$36,9,FALSE))</f>
        <v/>
      </c>
      <c r="AW204" s="1116" t="str">
        <f>IF(AW203="","",VLOOKUP(AW203,'標準様式１シフト記号表（勤務時間帯）'!$C$7:$K$36,9,FALSE))</f>
        <v/>
      </c>
      <c r="AX204" s="1162">
        <f>IF($BB$4="４週",SUM(S204:AT204),IF($BB$4="暦月",SUM(S204:AW204),""))</f>
        <v>0</v>
      </c>
      <c r="AY204" s="1175"/>
      <c r="AZ204" s="1186">
        <f>IF($BB$4="４週",AX204/4,IF($BB$4="暦月",'標準様式１（100名）'!AX204/('標準様式１（100名）'!$BB$9/7),""))</f>
        <v>0</v>
      </c>
      <c r="BA204" s="1195"/>
      <c r="BB204" s="1210"/>
      <c r="BC204" s="1049"/>
      <c r="BD204" s="1049"/>
      <c r="BE204" s="1049"/>
      <c r="BF204" s="1061"/>
    </row>
    <row r="205" spans="2:58" ht="20.25" customHeight="1">
      <c r="B205" s="939"/>
      <c r="C205" s="960"/>
      <c r="D205" s="980"/>
      <c r="E205" s="990"/>
      <c r="F205" s="1244">
        <f>C203</f>
        <v>0</v>
      </c>
      <c r="G205" s="1007"/>
      <c r="H205" s="1018"/>
      <c r="I205" s="1026"/>
      <c r="J205" s="1026"/>
      <c r="K205" s="1031"/>
      <c r="L205" s="1042"/>
      <c r="M205" s="1051"/>
      <c r="N205" s="1051"/>
      <c r="O205" s="1063"/>
      <c r="P205" s="1070" t="s">
        <v>316</v>
      </c>
      <c r="Q205" s="1079"/>
      <c r="R205" s="1087"/>
      <c r="S205" s="1104" t="str">
        <f>IF(S203="","",VLOOKUP(S203,'標準様式１シフト記号表（勤務時間帯）'!$C$7:$U$36,19,FALSE))</f>
        <v/>
      </c>
      <c r="T205" s="1117" t="str">
        <f>IF(T203="","",VLOOKUP(T203,'標準様式１シフト記号表（勤務時間帯）'!$C$7:$U$36,19,FALSE))</f>
        <v/>
      </c>
      <c r="U205" s="1117" t="str">
        <f>IF(U203="","",VLOOKUP(U203,'標準様式１シフト記号表（勤務時間帯）'!$C$7:$U$36,19,FALSE))</f>
        <v/>
      </c>
      <c r="V205" s="1117" t="str">
        <f>IF(V203="","",VLOOKUP(V203,'標準様式１シフト記号表（勤務時間帯）'!$C$7:$U$36,19,FALSE))</f>
        <v/>
      </c>
      <c r="W205" s="1117" t="str">
        <f>IF(W203="","",VLOOKUP(W203,'標準様式１シフト記号表（勤務時間帯）'!$C$7:$U$36,19,FALSE))</f>
        <v/>
      </c>
      <c r="X205" s="1117" t="str">
        <f>IF(X203="","",VLOOKUP(X203,'標準様式１シフト記号表（勤務時間帯）'!$C$7:$U$36,19,FALSE))</f>
        <v/>
      </c>
      <c r="Y205" s="1128" t="str">
        <f>IF(Y203="","",VLOOKUP(Y203,'標準様式１シフト記号表（勤務時間帯）'!$C$7:$U$36,19,FALSE))</f>
        <v/>
      </c>
      <c r="Z205" s="1104" t="str">
        <f>IF(Z203="","",VLOOKUP(Z203,'標準様式１シフト記号表（勤務時間帯）'!$C$7:$U$36,19,FALSE))</f>
        <v/>
      </c>
      <c r="AA205" s="1117" t="str">
        <f>IF(AA203="","",VLOOKUP(AA203,'標準様式１シフト記号表（勤務時間帯）'!$C$7:$U$36,19,FALSE))</f>
        <v/>
      </c>
      <c r="AB205" s="1117" t="str">
        <f>IF(AB203="","",VLOOKUP(AB203,'標準様式１シフト記号表（勤務時間帯）'!$C$7:$U$36,19,FALSE))</f>
        <v/>
      </c>
      <c r="AC205" s="1117" t="str">
        <f>IF(AC203="","",VLOOKUP(AC203,'標準様式１シフト記号表（勤務時間帯）'!$C$7:$U$36,19,FALSE))</f>
        <v/>
      </c>
      <c r="AD205" s="1117" t="str">
        <f>IF(AD203="","",VLOOKUP(AD203,'標準様式１シフト記号表（勤務時間帯）'!$C$7:$U$36,19,FALSE))</f>
        <v/>
      </c>
      <c r="AE205" s="1117" t="str">
        <f>IF(AE203="","",VLOOKUP(AE203,'標準様式１シフト記号表（勤務時間帯）'!$C$7:$U$36,19,FALSE))</f>
        <v/>
      </c>
      <c r="AF205" s="1128" t="str">
        <f>IF(AF203="","",VLOOKUP(AF203,'標準様式１シフト記号表（勤務時間帯）'!$C$7:$U$36,19,FALSE))</f>
        <v/>
      </c>
      <c r="AG205" s="1104" t="str">
        <f>IF(AG203="","",VLOOKUP(AG203,'標準様式１シフト記号表（勤務時間帯）'!$C$7:$U$36,19,FALSE))</f>
        <v/>
      </c>
      <c r="AH205" s="1117" t="str">
        <f>IF(AH203="","",VLOOKUP(AH203,'標準様式１シフト記号表（勤務時間帯）'!$C$7:$U$36,19,FALSE))</f>
        <v/>
      </c>
      <c r="AI205" s="1117" t="str">
        <f>IF(AI203="","",VLOOKUP(AI203,'標準様式１シフト記号表（勤務時間帯）'!$C$7:$U$36,19,FALSE))</f>
        <v/>
      </c>
      <c r="AJ205" s="1117" t="str">
        <f>IF(AJ203="","",VLOOKUP(AJ203,'標準様式１シフト記号表（勤務時間帯）'!$C$7:$U$36,19,FALSE))</f>
        <v/>
      </c>
      <c r="AK205" s="1117" t="str">
        <f>IF(AK203="","",VLOOKUP(AK203,'標準様式１シフト記号表（勤務時間帯）'!$C$7:$U$36,19,FALSE))</f>
        <v/>
      </c>
      <c r="AL205" s="1117" t="str">
        <f>IF(AL203="","",VLOOKUP(AL203,'標準様式１シフト記号表（勤務時間帯）'!$C$7:$U$36,19,FALSE))</f>
        <v/>
      </c>
      <c r="AM205" s="1128" t="str">
        <f>IF(AM203="","",VLOOKUP(AM203,'標準様式１シフト記号表（勤務時間帯）'!$C$7:$U$36,19,FALSE))</f>
        <v/>
      </c>
      <c r="AN205" s="1104" t="str">
        <f>IF(AN203="","",VLOOKUP(AN203,'標準様式１シフト記号表（勤務時間帯）'!$C$7:$U$36,19,FALSE))</f>
        <v/>
      </c>
      <c r="AO205" s="1117" t="str">
        <f>IF(AO203="","",VLOOKUP(AO203,'標準様式１シフト記号表（勤務時間帯）'!$C$7:$U$36,19,FALSE))</f>
        <v/>
      </c>
      <c r="AP205" s="1117" t="str">
        <f>IF(AP203="","",VLOOKUP(AP203,'標準様式１シフト記号表（勤務時間帯）'!$C$7:$U$36,19,FALSE))</f>
        <v/>
      </c>
      <c r="AQ205" s="1117" t="str">
        <f>IF(AQ203="","",VLOOKUP(AQ203,'標準様式１シフト記号表（勤務時間帯）'!$C$7:$U$36,19,FALSE))</f>
        <v/>
      </c>
      <c r="AR205" s="1117" t="str">
        <f>IF(AR203="","",VLOOKUP(AR203,'標準様式１シフト記号表（勤務時間帯）'!$C$7:$U$36,19,FALSE))</f>
        <v/>
      </c>
      <c r="AS205" s="1117" t="str">
        <f>IF(AS203="","",VLOOKUP(AS203,'標準様式１シフト記号表（勤務時間帯）'!$C$7:$U$36,19,FALSE))</f>
        <v/>
      </c>
      <c r="AT205" s="1128" t="str">
        <f>IF(AT203="","",VLOOKUP(AT203,'標準様式１シフト記号表（勤務時間帯）'!$C$7:$U$36,19,FALSE))</f>
        <v/>
      </c>
      <c r="AU205" s="1104" t="str">
        <f>IF(AU203="","",VLOOKUP(AU203,'標準様式１シフト記号表（勤務時間帯）'!$C$7:$U$36,19,FALSE))</f>
        <v/>
      </c>
      <c r="AV205" s="1117" t="str">
        <f>IF(AV203="","",VLOOKUP(AV203,'標準様式１シフト記号表（勤務時間帯）'!$C$7:$U$36,19,FALSE))</f>
        <v/>
      </c>
      <c r="AW205" s="1117" t="str">
        <f>IF(AW203="","",VLOOKUP(AW203,'標準様式１シフト記号表（勤務時間帯）'!$C$7:$U$36,19,FALSE))</f>
        <v/>
      </c>
      <c r="AX205" s="1163">
        <f>IF($BB$4="４週",SUM(S205:AT205),IF($BB$4="暦月",SUM(S205:AW205),""))</f>
        <v>0</v>
      </c>
      <c r="AY205" s="1176"/>
      <c r="AZ205" s="1187">
        <f>IF($BB$4="４週",AX205/4,IF($BB$4="暦月",'標準様式１（100名）'!AX205/('標準様式１（100名）'!$BB$9/7),""))</f>
        <v>0</v>
      </c>
      <c r="BA205" s="1196"/>
      <c r="BB205" s="1211"/>
      <c r="BC205" s="1051"/>
      <c r="BD205" s="1051"/>
      <c r="BE205" s="1051"/>
      <c r="BF205" s="1063"/>
    </row>
    <row r="206" spans="2:58" ht="20.25" customHeight="1">
      <c r="B206" s="939">
        <f>B203+1</f>
        <v>62</v>
      </c>
      <c r="C206" s="958"/>
      <c r="D206" s="978"/>
      <c r="E206" s="988"/>
      <c r="F206" s="995"/>
      <c r="G206" s="995"/>
      <c r="H206" s="1019"/>
      <c r="I206" s="1026"/>
      <c r="J206" s="1026"/>
      <c r="K206" s="1031"/>
      <c r="L206" s="1041"/>
      <c r="M206" s="1050"/>
      <c r="N206" s="1050"/>
      <c r="O206" s="1062"/>
      <c r="P206" s="1071" t="s">
        <v>589</v>
      </c>
      <c r="Q206" s="1080"/>
      <c r="R206" s="1088"/>
      <c r="S206" s="1252"/>
      <c r="T206" s="1254"/>
      <c r="U206" s="1254"/>
      <c r="V206" s="1254"/>
      <c r="W206" s="1254"/>
      <c r="X206" s="1254"/>
      <c r="Y206" s="1255"/>
      <c r="Z206" s="1252"/>
      <c r="AA206" s="1254"/>
      <c r="AB206" s="1254"/>
      <c r="AC206" s="1254"/>
      <c r="AD206" s="1254"/>
      <c r="AE206" s="1254"/>
      <c r="AF206" s="1255"/>
      <c r="AG206" s="1252"/>
      <c r="AH206" s="1254"/>
      <c r="AI206" s="1254"/>
      <c r="AJ206" s="1254"/>
      <c r="AK206" s="1254"/>
      <c r="AL206" s="1254"/>
      <c r="AM206" s="1255"/>
      <c r="AN206" s="1252"/>
      <c r="AO206" s="1254"/>
      <c r="AP206" s="1254"/>
      <c r="AQ206" s="1254"/>
      <c r="AR206" s="1254"/>
      <c r="AS206" s="1254"/>
      <c r="AT206" s="1255"/>
      <c r="AU206" s="1252"/>
      <c r="AV206" s="1254"/>
      <c r="AW206" s="1254"/>
      <c r="AX206" s="1257"/>
      <c r="AY206" s="1261"/>
      <c r="AZ206" s="1264"/>
      <c r="BA206" s="1267"/>
      <c r="BB206" s="1209"/>
      <c r="BC206" s="1050"/>
      <c r="BD206" s="1050"/>
      <c r="BE206" s="1050"/>
      <c r="BF206" s="1062"/>
    </row>
    <row r="207" spans="2:58" ht="20.25" customHeight="1">
      <c r="B207" s="939"/>
      <c r="C207" s="959"/>
      <c r="D207" s="979"/>
      <c r="E207" s="989"/>
      <c r="F207" s="993"/>
      <c r="G207" s="1006"/>
      <c r="H207" s="1018"/>
      <c r="I207" s="1026"/>
      <c r="J207" s="1026"/>
      <c r="K207" s="1031"/>
      <c r="L207" s="1040"/>
      <c r="M207" s="1049"/>
      <c r="N207" s="1049"/>
      <c r="O207" s="1061"/>
      <c r="P207" s="1069" t="s">
        <v>590</v>
      </c>
      <c r="Q207" s="1078"/>
      <c r="R207" s="1086"/>
      <c r="S207" s="1103" t="str">
        <f>IF(S206="","",VLOOKUP(S206,'標準様式１シフト記号表（勤務時間帯）'!$C$7:$K$36,9,FALSE))</f>
        <v/>
      </c>
      <c r="T207" s="1116" t="str">
        <f>IF(T206="","",VLOOKUP(T206,'標準様式１シフト記号表（勤務時間帯）'!$C$7:$K$36,9,FALSE))</f>
        <v/>
      </c>
      <c r="U207" s="1116" t="str">
        <f>IF(U206="","",VLOOKUP(U206,'標準様式１シフト記号表（勤務時間帯）'!$C$7:$K$36,9,FALSE))</f>
        <v/>
      </c>
      <c r="V207" s="1116" t="str">
        <f>IF(V206="","",VLOOKUP(V206,'標準様式１シフト記号表（勤務時間帯）'!$C$7:$K$36,9,FALSE))</f>
        <v/>
      </c>
      <c r="W207" s="1116" t="str">
        <f>IF(W206="","",VLOOKUP(W206,'標準様式１シフト記号表（勤務時間帯）'!$C$7:$K$36,9,FALSE))</f>
        <v/>
      </c>
      <c r="X207" s="1116" t="str">
        <f>IF(X206="","",VLOOKUP(X206,'標準様式１シフト記号表（勤務時間帯）'!$C$7:$K$36,9,FALSE))</f>
        <v/>
      </c>
      <c r="Y207" s="1127" t="str">
        <f>IF(Y206="","",VLOOKUP(Y206,'標準様式１シフト記号表（勤務時間帯）'!$C$7:$K$36,9,FALSE))</f>
        <v/>
      </c>
      <c r="Z207" s="1103" t="str">
        <f>IF(Z206="","",VLOOKUP(Z206,'標準様式１シフト記号表（勤務時間帯）'!$C$7:$K$36,9,FALSE))</f>
        <v/>
      </c>
      <c r="AA207" s="1116" t="str">
        <f>IF(AA206="","",VLOOKUP(AA206,'標準様式１シフト記号表（勤務時間帯）'!$C$7:$K$36,9,FALSE))</f>
        <v/>
      </c>
      <c r="AB207" s="1116" t="str">
        <f>IF(AB206="","",VLOOKUP(AB206,'標準様式１シフト記号表（勤務時間帯）'!$C$7:$K$36,9,FALSE))</f>
        <v/>
      </c>
      <c r="AC207" s="1116" t="str">
        <f>IF(AC206="","",VLOOKUP(AC206,'標準様式１シフト記号表（勤務時間帯）'!$C$7:$K$36,9,FALSE))</f>
        <v/>
      </c>
      <c r="AD207" s="1116" t="str">
        <f>IF(AD206="","",VLOOKUP(AD206,'標準様式１シフト記号表（勤務時間帯）'!$C$7:$K$36,9,FALSE))</f>
        <v/>
      </c>
      <c r="AE207" s="1116" t="str">
        <f>IF(AE206="","",VLOOKUP(AE206,'標準様式１シフト記号表（勤務時間帯）'!$C$7:$K$36,9,FALSE))</f>
        <v/>
      </c>
      <c r="AF207" s="1127" t="str">
        <f>IF(AF206="","",VLOOKUP(AF206,'標準様式１シフト記号表（勤務時間帯）'!$C$7:$K$36,9,FALSE))</f>
        <v/>
      </c>
      <c r="AG207" s="1103" t="str">
        <f>IF(AG206="","",VLOOKUP(AG206,'標準様式１シフト記号表（勤務時間帯）'!$C$7:$K$36,9,FALSE))</f>
        <v/>
      </c>
      <c r="AH207" s="1116" t="str">
        <f>IF(AH206="","",VLOOKUP(AH206,'標準様式１シフト記号表（勤務時間帯）'!$C$7:$K$36,9,FALSE))</f>
        <v/>
      </c>
      <c r="AI207" s="1116" t="str">
        <f>IF(AI206="","",VLOOKUP(AI206,'標準様式１シフト記号表（勤務時間帯）'!$C$7:$K$36,9,FALSE))</f>
        <v/>
      </c>
      <c r="AJ207" s="1116" t="str">
        <f>IF(AJ206="","",VLOOKUP(AJ206,'標準様式１シフト記号表（勤務時間帯）'!$C$7:$K$36,9,FALSE))</f>
        <v/>
      </c>
      <c r="AK207" s="1116" t="str">
        <f>IF(AK206="","",VLOOKUP(AK206,'標準様式１シフト記号表（勤務時間帯）'!$C$7:$K$36,9,FALSE))</f>
        <v/>
      </c>
      <c r="AL207" s="1116" t="str">
        <f>IF(AL206="","",VLOOKUP(AL206,'標準様式１シフト記号表（勤務時間帯）'!$C$7:$K$36,9,FALSE))</f>
        <v/>
      </c>
      <c r="AM207" s="1127" t="str">
        <f>IF(AM206="","",VLOOKUP(AM206,'標準様式１シフト記号表（勤務時間帯）'!$C$7:$K$36,9,FALSE))</f>
        <v/>
      </c>
      <c r="AN207" s="1103" t="str">
        <f>IF(AN206="","",VLOOKUP(AN206,'標準様式１シフト記号表（勤務時間帯）'!$C$7:$K$36,9,FALSE))</f>
        <v/>
      </c>
      <c r="AO207" s="1116" t="str">
        <f>IF(AO206="","",VLOOKUP(AO206,'標準様式１シフト記号表（勤務時間帯）'!$C$7:$K$36,9,FALSE))</f>
        <v/>
      </c>
      <c r="AP207" s="1116" t="str">
        <f>IF(AP206="","",VLOOKUP(AP206,'標準様式１シフト記号表（勤務時間帯）'!$C$7:$K$36,9,FALSE))</f>
        <v/>
      </c>
      <c r="AQ207" s="1116" t="str">
        <f>IF(AQ206="","",VLOOKUP(AQ206,'標準様式１シフト記号表（勤務時間帯）'!$C$7:$K$36,9,FALSE))</f>
        <v/>
      </c>
      <c r="AR207" s="1116" t="str">
        <f>IF(AR206="","",VLOOKUP(AR206,'標準様式１シフト記号表（勤務時間帯）'!$C$7:$K$36,9,FALSE))</f>
        <v/>
      </c>
      <c r="AS207" s="1116" t="str">
        <f>IF(AS206="","",VLOOKUP(AS206,'標準様式１シフト記号表（勤務時間帯）'!$C$7:$K$36,9,FALSE))</f>
        <v/>
      </c>
      <c r="AT207" s="1127" t="str">
        <f>IF(AT206="","",VLOOKUP(AT206,'標準様式１シフト記号表（勤務時間帯）'!$C$7:$K$36,9,FALSE))</f>
        <v/>
      </c>
      <c r="AU207" s="1103" t="str">
        <f>IF(AU206="","",VLOOKUP(AU206,'標準様式１シフト記号表（勤務時間帯）'!$C$7:$K$36,9,FALSE))</f>
        <v/>
      </c>
      <c r="AV207" s="1116" t="str">
        <f>IF(AV206="","",VLOOKUP(AV206,'標準様式１シフト記号表（勤務時間帯）'!$C$7:$K$36,9,FALSE))</f>
        <v/>
      </c>
      <c r="AW207" s="1116" t="str">
        <f>IF(AW206="","",VLOOKUP(AW206,'標準様式１シフト記号表（勤務時間帯）'!$C$7:$K$36,9,FALSE))</f>
        <v/>
      </c>
      <c r="AX207" s="1162">
        <f>IF($BB$4="４週",SUM(S207:AT207),IF($BB$4="暦月",SUM(S207:AW207),""))</f>
        <v>0</v>
      </c>
      <c r="AY207" s="1175"/>
      <c r="AZ207" s="1186">
        <f>IF($BB$4="４週",AX207/4,IF($BB$4="暦月",'標準様式１（100名）'!AX207/('標準様式１（100名）'!$BB$9/7),""))</f>
        <v>0</v>
      </c>
      <c r="BA207" s="1195"/>
      <c r="BB207" s="1210"/>
      <c r="BC207" s="1049"/>
      <c r="BD207" s="1049"/>
      <c r="BE207" s="1049"/>
      <c r="BF207" s="1061"/>
    </row>
    <row r="208" spans="2:58" ht="20.25" customHeight="1">
      <c r="B208" s="939"/>
      <c r="C208" s="960"/>
      <c r="D208" s="980"/>
      <c r="E208" s="990"/>
      <c r="F208" s="1244">
        <f>C206</f>
        <v>0</v>
      </c>
      <c r="G208" s="1007"/>
      <c r="H208" s="1018"/>
      <c r="I208" s="1026"/>
      <c r="J208" s="1026"/>
      <c r="K208" s="1031"/>
      <c r="L208" s="1042"/>
      <c r="M208" s="1051"/>
      <c r="N208" s="1051"/>
      <c r="O208" s="1063"/>
      <c r="P208" s="1070" t="s">
        <v>316</v>
      </c>
      <c r="Q208" s="1079"/>
      <c r="R208" s="1087"/>
      <c r="S208" s="1104" t="str">
        <f>IF(S206="","",VLOOKUP(S206,'標準様式１シフト記号表（勤務時間帯）'!$C$7:$U$36,19,FALSE))</f>
        <v/>
      </c>
      <c r="T208" s="1117" t="str">
        <f>IF(T206="","",VLOOKUP(T206,'標準様式１シフト記号表（勤務時間帯）'!$C$7:$U$36,19,FALSE))</f>
        <v/>
      </c>
      <c r="U208" s="1117" t="str">
        <f>IF(U206="","",VLOOKUP(U206,'標準様式１シフト記号表（勤務時間帯）'!$C$7:$U$36,19,FALSE))</f>
        <v/>
      </c>
      <c r="V208" s="1117" t="str">
        <f>IF(V206="","",VLOOKUP(V206,'標準様式１シフト記号表（勤務時間帯）'!$C$7:$U$36,19,FALSE))</f>
        <v/>
      </c>
      <c r="W208" s="1117" t="str">
        <f>IF(W206="","",VLOOKUP(W206,'標準様式１シフト記号表（勤務時間帯）'!$C$7:$U$36,19,FALSE))</f>
        <v/>
      </c>
      <c r="X208" s="1117" t="str">
        <f>IF(X206="","",VLOOKUP(X206,'標準様式１シフト記号表（勤務時間帯）'!$C$7:$U$36,19,FALSE))</f>
        <v/>
      </c>
      <c r="Y208" s="1128" t="str">
        <f>IF(Y206="","",VLOOKUP(Y206,'標準様式１シフト記号表（勤務時間帯）'!$C$7:$U$36,19,FALSE))</f>
        <v/>
      </c>
      <c r="Z208" s="1104" t="str">
        <f>IF(Z206="","",VLOOKUP(Z206,'標準様式１シフト記号表（勤務時間帯）'!$C$7:$U$36,19,FALSE))</f>
        <v/>
      </c>
      <c r="AA208" s="1117" t="str">
        <f>IF(AA206="","",VLOOKUP(AA206,'標準様式１シフト記号表（勤務時間帯）'!$C$7:$U$36,19,FALSE))</f>
        <v/>
      </c>
      <c r="AB208" s="1117" t="str">
        <f>IF(AB206="","",VLOOKUP(AB206,'標準様式１シフト記号表（勤務時間帯）'!$C$7:$U$36,19,FALSE))</f>
        <v/>
      </c>
      <c r="AC208" s="1117" t="str">
        <f>IF(AC206="","",VLOOKUP(AC206,'標準様式１シフト記号表（勤務時間帯）'!$C$7:$U$36,19,FALSE))</f>
        <v/>
      </c>
      <c r="AD208" s="1117" t="str">
        <f>IF(AD206="","",VLOOKUP(AD206,'標準様式１シフト記号表（勤務時間帯）'!$C$7:$U$36,19,FALSE))</f>
        <v/>
      </c>
      <c r="AE208" s="1117" t="str">
        <f>IF(AE206="","",VLOOKUP(AE206,'標準様式１シフト記号表（勤務時間帯）'!$C$7:$U$36,19,FALSE))</f>
        <v/>
      </c>
      <c r="AF208" s="1128" t="str">
        <f>IF(AF206="","",VLOOKUP(AF206,'標準様式１シフト記号表（勤務時間帯）'!$C$7:$U$36,19,FALSE))</f>
        <v/>
      </c>
      <c r="AG208" s="1104" t="str">
        <f>IF(AG206="","",VLOOKUP(AG206,'標準様式１シフト記号表（勤務時間帯）'!$C$7:$U$36,19,FALSE))</f>
        <v/>
      </c>
      <c r="AH208" s="1117" t="str">
        <f>IF(AH206="","",VLOOKUP(AH206,'標準様式１シフト記号表（勤務時間帯）'!$C$7:$U$36,19,FALSE))</f>
        <v/>
      </c>
      <c r="AI208" s="1117" t="str">
        <f>IF(AI206="","",VLOOKUP(AI206,'標準様式１シフト記号表（勤務時間帯）'!$C$7:$U$36,19,FALSE))</f>
        <v/>
      </c>
      <c r="AJ208" s="1117" t="str">
        <f>IF(AJ206="","",VLOOKUP(AJ206,'標準様式１シフト記号表（勤務時間帯）'!$C$7:$U$36,19,FALSE))</f>
        <v/>
      </c>
      <c r="AK208" s="1117" t="str">
        <f>IF(AK206="","",VLOOKUP(AK206,'標準様式１シフト記号表（勤務時間帯）'!$C$7:$U$36,19,FALSE))</f>
        <v/>
      </c>
      <c r="AL208" s="1117" t="str">
        <f>IF(AL206="","",VLOOKUP(AL206,'標準様式１シフト記号表（勤務時間帯）'!$C$7:$U$36,19,FALSE))</f>
        <v/>
      </c>
      <c r="AM208" s="1128" t="str">
        <f>IF(AM206="","",VLOOKUP(AM206,'標準様式１シフト記号表（勤務時間帯）'!$C$7:$U$36,19,FALSE))</f>
        <v/>
      </c>
      <c r="AN208" s="1104" t="str">
        <f>IF(AN206="","",VLOOKUP(AN206,'標準様式１シフト記号表（勤務時間帯）'!$C$7:$U$36,19,FALSE))</f>
        <v/>
      </c>
      <c r="AO208" s="1117" t="str">
        <f>IF(AO206="","",VLOOKUP(AO206,'標準様式１シフト記号表（勤務時間帯）'!$C$7:$U$36,19,FALSE))</f>
        <v/>
      </c>
      <c r="AP208" s="1117" t="str">
        <f>IF(AP206="","",VLOOKUP(AP206,'標準様式１シフト記号表（勤務時間帯）'!$C$7:$U$36,19,FALSE))</f>
        <v/>
      </c>
      <c r="AQ208" s="1117" t="str">
        <f>IF(AQ206="","",VLOOKUP(AQ206,'標準様式１シフト記号表（勤務時間帯）'!$C$7:$U$36,19,FALSE))</f>
        <v/>
      </c>
      <c r="AR208" s="1117" t="str">
        <f>IF(AR206="","",VLOOKUP(AR206,'標準様式１シフト記号表（勤務時間帯）'!$C$7:$U$36,19,FALSE))</f>
        <v/>
      </c>
      <c r="AS208" s="1117" t="str">
        <f>IF(AS206="","",VLOOKUP(AS206,'標準様式１シフト記号表（勤務時間帯）'!$C$7:$U$36,19,FALSE))</f>
        <v/>
      </c>
      <c r="AT208" s="1128" t="str">
        <f>IF(AT206="","",VLOOKUP(AT206,'標準様式１シフト記号表（勤務時間帯）'!$C$7:$U$36,19,FALSE))</f>
        <v/>
      </c>
      <c r="AU208" s="1104" t="str">
        <f>IF(AU206="","",VLOOKUP(AU206,'標準様式１シフト記号表（勤務時間帯）'!$C$7:$U$36,19,FALSE))</f>
        <v/>
      </c>
      <c r="AV208" s="1117" t="str">
        <f>IF(AV206="","",VLOOKUP(AV206,'標準様式１シフト記号表（勤務時間帯）'!$C$7:$U$36,19,FALSE))</f>
        <v/>
      </c>
      <c r="AW208" s="1117" t="str">
        <f>IF(AW206="","",VLOOKUP(AW206,'標準様式１シフト記号表（勤務時間帯）'!$C$7:$U$36,19,FALSE))</f>
        <v/>
      </c>
      <c r="AX208" s="1163">
        <f>IF($BB$4="４週",SUM(S208:AT208),IF($BB$4="暦月",SUM(S208:AW208),""))</f>
        <v>0</v>
      </c>
      <c r="AY208" s="1176"/>
      <c r="AZ208" s="1187">
        <f>IF($BB$4="４週",AX208/4,IF($BB$4="暦月",'標準様式１（100名）'!AX208/('標準様式１（100名）'!$BB$9/7),""))</f>
        <v>0</v>
      </c>
      <c r="BA208" s="1196"/>
      <c r="BB208" s="1211"/>
      <c r="BC208" s="1051"/>
      <c r="BD208" s="1051"/>
      <c r="BE208" s="1051"/>
      <c r="BF208" s="1063"/>
    </row>
    <row r="209" spans="2:58" ht="20.25" customHeight="1">
      <c r="B209" s="939">
        <f>B206+1</f>
        <v>63</v>
      </c>
      <c r="C209" s="958"/>
      <c r="D209" s="978"/>
      <c r="E209" s="988"/>
      <c r="F209" s="995"/>
      <c r="G209" s="995"/>
      <c r="H209" s="1019"/>
      <c r="I209" s="1026"/>
      <c r="J209" s="1026"/>
      <c r="K209" s="1031"/>
      <c r="L209" s="1041"/>
      <c r="M209" s="1050"/>
      <c r="N209" s="1050"/>
      <c r="O209" s="1062"/>
      <c r="P209" s="1071" t="s">
        <v>589</v>
      </c>
      <c r="Q209" s="1080"/>
      <c r="R209" s="1088"/>
      <c r="S209" s="1252"/>
      <c r="T209" s="1254"/>
      <c r="U209" s="1254"/>
      <c r="V209" s="1254"/>
      <c r="W209" s="1254"/>
      <c r="X209" s="1254"/>
      <c r="Y209" s="1255"/>
      <c r="Z209" s="1252"/>
      <c r="AA209" s="1254"/>
      <c r="AB209" s="1254"/>
      <c r="AC209" s="1254"/>
      <c r="AD209" s="1254"/>
      <c r="AE209" s="1254"/>
      <c r="AF209" s="1255"/>
      <c r="AG209" s="1252"/>
      <c r="AH209" s="1254"/>
      <c r="AI209" s="1254"/>
      <c r="AJ209" s="1254"/>
      <c r="AK209" s="1254"/>
      <c r="AL209" s="1254"/>
      <c r="AM209" s="1255"/>
      <c r="AN209" s="1252"/>
      <c r="AO209" s="1254"/>
      <c r="AP209" s="1254"/>
      <c r="AQ209" s="1254"/>
      <c r="AR209" s="1254"/>
      <c r="AS209" s="1254"/>
      <c r="AT209" s="1255"/>
      <c r="AU209" s="1252"/>
      <c r="AV209" s="1254"/>
      <c r="AW209" s="1254"/>
      <c r="AX209" s="1257"/>
      <c r="AY209" s="1261"/>
      <c r="AZ209" s="1264"/>
      <c r="BA209" s="1267"/>
      <c r="BB209" s="1209"/>
      <c r="BC209" s="1050"/>
      <c r="BD209" s="1050"/>
      <c r="BE209" s="1050"/>
      <c r="BF209" s="1062"/>
    </row>
    <row r="210" spans="2:58" ht="20.25" customHeight="1">
      <c r="B210" s="939"/>
      <c r="C210" s="959"/>
      <c r="D210" s="979"/>
      <c r="E210" s="989"/>
      <c r="F210" s="993"/>
      <c r="G210" s="1006"/>
      <c r="H210" s="1018"/>
      <c r="I210" s="1026"/>
      <c r="J210" s="1026"/>
      <c r="K210" s="1031"/>
      <c r="L210" s="1040"/>
      <c r="M210" s="1049"/>
      <c r="N210" s="1049"/>
      <c r="O210" s="1061"/>
      <c r="P210" s="1069" t="s">
        <v>590</v>
      </c>
      <c r="Q210" s="1078"/>
      <c r="R210" s="1086"/>
      <c r="S210" s="1103" t="str">
        <f>IF(S209="","",VLOOKUP(S209,'標準様式１シフト記号表（勤務時間帯）'!$C$7:$K$36,9,FALSE))</f>
        <v/>
      </c>
      <c r="T210" s="1116" t="str">
        <f>IF(T209="","",VLOOKUP(T209,'標準様式１シフト記号表（勤務時間帯）'!$C$7:$K$36,9,FALSE))</f>
        <v/>
      </c>
      <c r="U210" s="1116" t="str">
        <f>IF(U209="","",VLOOKUP(U209,'標準様式１シフト記号表（勤務時間帯）'!$C$7:$K$36,9,FALSE))</f>
        <v/>
      </c>
      <c r="V210" s="1116" t="str">
        <f>IF(V209="","",VLOOKUP(V209,'標準様式１シフト記号表（勤務時間帯）'!$C$7:$K$36,9,FALSE))</f>
        <v/>
      </c>
      <c r="W210" s="1116" t="str">
        <f>IF(W209="","",VLOOKUP(W209,'標準様式１シフト記号表（勤務時間帯）'!$C$7:$K$36,9,FALSE))</f>
        <v/>
      </c>
      <c r="X210" s="1116" t="str">
        <f>IF(X209="","",VLOOKUP(X209,'標準様式１シフト記号表（勤務時間帯）'!$C$7:$K$36,9,FALSE))</f>
        <v/>
      </c>
      <c r="Y210" s="1127" t="str">
        <f>IF(Y209="","",VLOOKUP(Y209,'標準様式１シフト記号表（勤務時間帯）'!$C$7:$K$36,9,FALSE))</f>
        <v/>
      </c>
      <c r="Z210" s="1103" t="str">
        <f>IF(Z209="","",VLOOKUP(Z209,'標準様式１シフト記号表（勤務時間帯）'!$C$7:$K$36,9,FALSE))</f>
        <v/>
      </c>
      <c r="AA210" s="1116" t="str">
        <f>IF(AA209="","",VLOOKUP(AA209,'標準様式１シフト記号表（勤務時間帯）'!$C$7:$K$36,9,FALSE))</f>
        <v/>
      </c>
      <c r="AB210" s="1116" t="str">
        <f>IF(AB209="","",VLOOKUP(AB209,'標準様式１シフト記号表（勤務時間帯）'!$C$7:$K$36,9,FALSE))</f>
        <v/>
      </c>
      <c r="AC210" s="1116" t="str">
        <f>IF(AC209="","",VLOOKUP(AC209,'標準様式１シフト記号表（勤務時間帯）'!$C$7:$K$36,9,FALSE))</f>
        <v/>
      </c>
      <c r="AD210" s="1116" t="str">
        <f>IF(AD209="","",VLOOKUP(AD209,'標準様式１シフト記号表（勤務時間帯）'!$C$7:$K$36,9,FALSE))</f>
        <v/>
      </c>
      <c r="AE210" s="1116" t="str">
        <f>IF(AE209="","",VLOOKUP(AE209,'標準様式１シフト記号表（勤務時間帯）'!$C$7:$K$36,9,FALSE))</f>
        <v/>
      </c>
      <c r="AF210" s="1127" t="str">
        <f>IF(AF209="","",VLOOKUP(AF209,'標準様式１シフト記号表（勤務時間帯）'!$C$7:$K$36,9,FALSE))</f>
        <v/>
      </c>
      <c r="AG210" s="1103" t="str">
        <f>IF(AG209="","",VLOOKUP(AG209,'標準様式１シフト記号表（勤務時間帯）'!$C$7:$K$36,9,FALSE))</f>
        <v/>
      </c>
      <c r="AH210" s="1116" t="str">
        <f>IF(AH209="","",VLOOKUP(AH209,'標準様式１シフト記号表（勤務時間帯）'!$C$7:$K$36,9,FALSE))</f>
        <v/>
      </c>
      <c r="AI210" s="1116" t="str">
        <f>IF(AI209="","",VLOOKUP(AI209,'標準様式１シフト記号表（勤務時間帯）'!$C$7:$K$36,9,FALSE))</f>
        <v/>
      </c>
      <c r="AJ210" s="1116" t="str">
        <f>IF(AJ209="","",VLOOKUP(AJ209,'標準様式１シフト記号表（勤務時間帯）'!$C$7:$K$36,9,FALSE))</f>
        <v/>
      </c>
      <c r="AK210" s="1116" t="str">
        <f>IF(AK209="","",VLOOKUP(AK209,'標準様式１シフト記号表（勤務時間帯）'!$C$7:$K$36,9,FALSE))</f>
        <v/>
      </c>
      <c r="AL210" s="1116" t="str">
        <f>IF(AL209="","",VLOOKUP(AL209,'標準様式１シフト記号表（勤務時間帯）'!$C$7:$K$36,9,FALSE))</f>
        <v/>
      </c>
      <c r="AM210" s="1127" t="str">
        <f>IF(AM209="","",VLOOKUP(AM209,'標準様式１シフト記号表（勤務時間帯）'!$C$7:$K$36,9,FALSE))</f>
        <v/>
      </c>
      <c r="AN210" s="1103" t="str">
        <f>IF(AN209="","",VLOOKUP(AN209,'標準様式１シフト記号表（勤務時間帯）'!$C$7:$K$36,9,FALSE))</f>
        <v/>
      </c>
      <c r="AO210" s="1116" t="str">
        <f>IF(AO209="","",VLOOKUP(AO209,'標準様式１シフト記号表（勤務時間帯）'!$C$7:$K$36,9,FALSE))</f>
        <v/>
      </c>
      <c r="AP210" s="1116" t="str">
        <f>IF(AP209="","",VLOOKUP(AP209,'標準様式１シフト記号表（勤務時間帯）'!$C$7:$K$36,9,FALSE))</f>
        <v/>
      </c>
      <c r="AQ210" s="1116" t="str">
        <f>IF(AQ209="","",VLOOKUP(AQ209,'標準様式１シフト記号表（勤務時間帯）'!$C$7:$K$36,9,FALSE))</f>
        <v/>
      </c>
      <c r="AR210" s="1116" t="str">
        <f>IF(AR209="","",VLOOKUP(AR209,'標準様式１シフト記号表（勤務時間帯）'!$C$7:$K$36,9,FALSE))</f>
        <v/>
      </c>
      <c r="AS210" s="1116" t="str">
        <f>IF(AS209="","",VLOOKUP(AS209,'標準様式１シフト記号表（勤務時間帯）'!$C$7:$K$36,9,FALSE))</f>
        <v/>
      </c>
      <c r="AT210" s="1127" t="str">
        <f>IF(AT209="","",VLOOKUP(AT209,'標準様式１シフト記号表（勤務時間帯）'!$C$7:$K$36,9,FALSE))</f>
        <v/>
      </c>
      <c r="AU210" s="1103" t="str">
        <f>IF(AU209="","",VLOOKUP(AU209,'標準様式１シフト記号表（勤務時間帯）'!$C$7:$K$36,9,FALSE))</f>
        <v/>
      </c>
      <c r="AV210" s="1116" t="str">
        <f>IF(AV209="","",VLOOKUP(AV209,'標準様式１シフト記号表（勤務時間帯）'!$C$7:$K$36,9,FALSE))</f>
        <v/>
      </c>
      <c r="AW210" s="1116" t="str">
        <f>IF(AW209="","",VLOOKUP(AW209,'標準様式１シフト記号表（勤務時間帯）'!$C$7:$K$36,9,FALSE))</f>
        <v/>
      </c>
      <c r="AX210" s="1162">
        <f>IF($BB$4="４週",SUM(S210:AT210),IF($BB$4="暦月",SUM(S210:AW210),""))</f>
        <v>0</v>
      </c>
      <c r="AY210" s="1175"/>
      <c r="AZ210" s="1186">
        <f>IF($BB$4="４週",AX210/4,IF($BB$4="暦月",'標準様式１（100名）'!AX210/('標準様式１（100名）'!$BB$9/7),""))</f>
        <v>0</v>
      </c>
      <c r="BA210" s="1195"/>
      <c r="BB210" s="1210"/>
      <c r="BC210" s="1049"/>
      <c r="BD210" s="1049"/>
      <c r="BE210" s="1049"/>
      <c r="BF210" s="1061"/>
    </row>
    <row r="211" spans="2:58" ht="20.25" customHeight="1">
      <c r="B211" s="939"/>
      <c r="C211" s="960"/>
      <c r="D211" s="980"/>
      <c r="E211" s="990"/>
      <c r="F211" s="1244">
        <f>C209</f>
        <v>0</v>
      </c>
      <c r="G211" s="1007"/>
      <c r="H211" s="1018"/>
      <c r="I211" s="1026"/>
      <c r="J211" s="1026"/>
      <c r="K211" s="1031"/>
      <c r="L211" s="1042"/>
      <c r="M211" s="1051"/>
      <c r="N211" s="1051"/>
      <c r="O211" s="1063"/>
      <c r="P211" s="1070" t="s">
        <v>316</v>
      </c>
      <c r="Q211" s="1079"/>
      <c r="R211" s="1087"/>
      <c r="S211" s="1104" t="str">
        <f>IF(S209="","",VLOOKUP(S209,'標準様式１シフト記号表（勤務時間帯）'!$C$7:$U$36,19,FALSE))</f>
        <v/>
      </c>
      <c r="T211" s="1117" t="str">
        <f>IF(T209="","",VLOOKUP(T209,'標準様式１シフト記号表（勤務時間帯）'!$C$7:$U$36,19,FALSE))</f>
        <v/>
      </c>
      <c r="U211" s="1117" t="str">
        <f>IF(U209="","",VLOOKUP(U209,'標準様式１シフト記号表（勤務時間帯）'!$C$7:$U$36,19,FALSE))</f>
        <v/>
      </c>
      <c r="V211" s="1117" t="str">
        <f>IF(V209="","",VLOOKUP(V209,'標準様式１シフト記号表（勤務時間帯）'!$C$7:$U$36,19,FALSE))</f>
        <v/>
      </c>
      <c r="W211" s="1117" t="str">
        <f>IF(W209="","",VLOOKUP(W209,'標準様式１シフト記号表（勤務時間帯）'!$C$7:$U$36,19,FALSE))</f>
        <v/>
      </c>
      <c r="X211" s="1117" t="str">
        <f>IF(X209="","",VLOOKUP(X209,'標準様式１シフト記号表（勤務時間帯）'!$C$7:$U$36,19,FALSE))</f>
        <v/>
      </c>
      <c r="Y211" s="1128" t="str">
        <f>IF(Y209="","",VLOOKUP(Y209,'標準様式１シフト記号表（勤務時間帯）'!$C$7:$U$36,19,FALSE))</f>
        <v/>
      </c>
      <c r="Z211" s="1104" t="str">
        <f>IF(Z209="","",VLOOKUP(Z209,'標準様式１シフト記号表（勤務時間帯）'!$C$7:$U$36,19,FALSE))</f>
        <v/>
      </c>
      <c r="AA211" s="1117" t="str">
        <f>IF(AA209="","",VLOOKUP(AA209,'標準様式１シフト記号表（勤務時間帯）'!$C$7:$U$36,19,FALSE))</f>
        <v/>
      </c>
      <c r="AB211" s="1117" t="str">
        <f>IF(AB209="","",VLOOKUP(AB209,'標準様式１シフト記号表（勤務時間帯）'!$C$7:$U$36,19,FALSE))</f>
        <v/>
      </c>
      <c r="AC211" s="1117" t="str">
        <f>IF(AC209="","",VLOOKUP(AC209,'標準様式１シフト記号表（勤務時間帯）'!$C$7:$U$36,19,FALSE))</f>
        <v/>
      </c>
      <c r="AD211" s="1117" t="str">
        <f>IF(AD209="","",VLOOKUP(AD209,'標準様式１シフト記号表（勤務時間帯）'!$C$7:$U$36,19,FALSE))</f>
        <v/>
      </c>
      <c r="AE211" s="1117" t="str">
        <f>IF(AE209="","",VLOOKUP(AE209,'標準様式１シフト記号表（勤務時間帯）'!$C$7:$U$36,19,FALSE))</f>
        <v/>
      </c>
      <c r="AF211" s="1128" t="str">
        <f>IF(AF209="","",VLOOKUP(AF209,'標準様式１シフト記号表（勤務時間帯）'!$C$7:$U$36,19,FALSE))</f>
        <v/>
      </c>
      <c r="AG211" s="1104" t="str">
        <f>IF(AG209="","",VLOOKUP(AG209,'標準様式１シフト記号表（勤務時間帯）'!$C$7:$U$36,19,FALSE))</f>
        <v/>
      </c>
      <c r="AH211" s="1117" t="str">
        <f>IF(AH209="","",VLOOKUP(AH209,'標準様式１シフト記号表（勤務時間帯）'!$C$7:$U$36,19,FALSE))</f>
        <v/>
      </c>
      <c r="AI211" s="1117" t="str">
        <f>IF(AI209="","",VLOOKUP(AI209,'標準様式１シフト記号表（勤務時間帯）'!$C$7:$U$36,19,FALSE))</f>
        <v/>
      </c>
      <c r="AJ211" s="1117" t="str">
        <f>IF(AJ209="","",VLOOKUP(AJ209,'標準様式１シフト記号表（勤務時間帯）'!$C$7:$U$36,19,FALSE))</f>
        <v/>
      </c>
      <c r="AK211" s="1117" t="str">
        <f>IF(AK209="","",VLOOKUP(AK209,'標準様式１シフト記号表（勤務時間帯）'!$C$7:$U$36,19,FALSE))</f>
        <v/>
      </c>
      <c r="AL211" s="1117" t="str">
        <f>IF(AL209="","",VLOOKUP(AL209,'標準様式１シフト記号表（勤務時間帯）'!$C$7:$U$36,19,FALSE))</f>
        <v/>
      </c>
      <c r="AM211" s="1128" t="str">
        <f>IF(AM209="","",VLOOKUP(AM209,'標準様式１シフト記号表（勤務時間帯）'!$C$7:$U$36,19,FALSE))</f>
        <v/>
      </c>
      <c r="AN211" s="1104" t="str">
        <f>IF(AN209="","",VLOOKUP(AN209,'標準様式１シフト記号表（勤務時間帯）'!$C$7:$U$36,19,FALSE))</f>
        <v/>
      </c>
      <c r="AO211" s="1117" t="str">
        <f>IF(AO209="","",VLOOKUP(AO209,'標準様式１シフト記号表（勤務時間帯）'!$C$7:$U$36,19,FALSE))</f>
        <v/>
      </c>
      <c r="AP211" s="1117" t="str">
        <f>IF(AP209="","",VLOOKUP(AP209,'標準様式１シフト記号表（勤務時間帯）'!$C$7:$U$36,19,FALSE))</f>
        <v/>
      </c>
      <c r="AQ211" s="1117" t="str">
        <f>IF(AQ209="","",VLOOKUP(AQ209,'標準様式１シフト記号表（勤務時間帯）'!$C$7:$U$36,19,FALSE))</f>
        <v/>
      </c>
      <c r="AR211" s="1117" t="str">
        <f>IF(AR209="","",VLOOKUP(AR209,'標準様式１シフト記号表（勤務時間帯）'!$C$7:$U$36,19,FALSE))</f>
        <v/>
      </c>
      <c r="AS211" s="1117" t="str">
        <f>IF(AS209="","",VLOOKUP(AS209,'標準様式１シフト記号表（勤務時間帯）'!$C$7:$U$36,19,FALSE))</f>
        <v/>
      </c>
      <c r="AT211" s="1128" t="str">
        <f>IF(AT209="","",VLOOKUP(AT209,'標準様式１シフト記号表（勤務時間帯）'!$C$7:$U$36,19,FALSE))</f>
        <v/>
      </c>
      <c r="AU211" s="1104" t="str">
        <f>IF(AU209="","",VLOOKUP(AU209,'標準様式１シフト記号表（勤務時間帯）'!$C$7:$U$36,19,FALSE))</f>
        <v/>
      </c>
      <c r="AV211" s="1117" t="str">
        <f>IF(AV209="","",VLOOKUP(AV209,'標準様式１シフト記号表（勤務時間帯）'!$C$7:$U$36,19,FALSE))</f>
        <v/>
      </c>
      <c r="AW211" s="1117" t="str">
        <f>IF(AW209="","",VLOOKUP(AW209,'標準様式１シフト記号表（勤務時間帯）'!$C$7:$U$36,19,FALSE))</f>
        <v/>
      </c>
      <c r="AX211" s="1163">
        <f>IF($BB$4="４週",SUM(S211:AT211),IF($BB$4="暦月",SUM(S211:AW211),""))</f>
        <v>0</v>
      </c>
      <c r="AY211" s="1176"/>
      <c r="AZ211" s="1187">
        <f>IF($BB$4="４週",AX211/4,IF($BB$4="暦月",'標準様式１（100名）'!AX211/('標準様式１（100名）'!$BB$9/7),""))</f>
        <v>0</v>
      </c>
      <c r="BA211" s="1196"/>
      <c r="BB211" s="1211"/>
      <c r="BC211" s="1051"/>
      <c r="BD211" s="1051"/>
      <c r="BE211" s="1051"/>
      <c r="BF211" s="1063"/>
    </row>
    <row r="212" spans="2:58" ht="20.25" customHeight="1">
      <c r="B212" s="939">
        <f>B209+1</f>
        <v>64</v>
      </c>
      <c r="C212" s="958"/>
      <c r="D212" s="978"/>
      <c r="E212" s="988"/>
      <c r="F212" s="995"/>
      <c r="G212" s="995"/>
      <c r="H212" s="1019"/>
      <c r="I212" s="1026"/>
      <c r="J212" s="1026"/>
      <c r="K212" s="1031"/>
      <c r="L212" s="1041"/>
      <c r="M212" s="1050"/>
      <c r="N212" s="1050"/>
      <c r="O212" s="1062"/>
      <c r="P212" s="1071" t="s">
        <v>589</v>
      </c>
      <c r="Q212" s="1080"/>
      <c r="R212" s="1088"/>
      <c r="S212" s="1252"/>
      <c r="T212" s="1254"/>
      <c r="U212" s="1254"/>
      <c r="V212" s="1254"/>
      <c r="W212" s="1254"/>
      <c r="X212" s="1254"/>
      <c r="Y212" s="1255"/>
      <c r="Z212" s="1252"/>
      <c r="AA212" s="1254"/>
      <c r="AB212" s="1254"/>
      <c r="AC212" s="1254"/>
      <c r="AD212" s="1254"/>
      <c r="AE212" s="1254"/>
      <c r="AF212" s="1255"/>
      <c r="AG212" s="1252"/>
      <c r="AH212" s="1254"/>
      <c r="AI212" s="1254"/>
      <c r="AJ212" s="1254"/>
      <c r="AK212" s="1254"/>
      <c r="AL212" s="1254"/>
      <c r="AM212" s="1255"/>
      <c r="AN212" s="1252"/>
      <c r="AO212" s="1254"/>
      <c r="AP212" s="1254"/>
      <c r="AQ212" s="1254"/>
      <c r="AR212" s="1254"/>
      <c r="AS212" s="1254"/>
      <c r="AT212" s="1255"/>
      <c r="AU212" s="1252"/>
      <c r="AV212" s="1254"/>
      <c r="AW212" s="1254"/>
      <c r="AX212" s="1257"/>
      <c r="AY212" s="1261"/>
      <c r="AZ212" s="1264"/>
      <c r="BA212" s="1267"/>
      <c r="BB212" s="1209"/>
      <c r="BC212" s="1050"/>
      <c r="BD212" s="1050"/>
      <c r="BE212" s="1050"/>
      <c r="BF212" s="1062"/>
    </row>
    <row r="213" spans="2:58" ht="20.25" customHeight="1">
      <c r="B213" s="939"/>
      <c r="C213" s="959"/>
      <c r="D213" s="979"/>
      <c r="E213" s="989"/>
      <c r="F213" s="993"/>
      <c r="G213" s="1006"/>
      <c r="H213" s="1018"/>
      <c r="I213" s="1026"/>
      <c r="J213" s="1026"/>
      <c r="K213" s="1031"/>
      <c r="L213" s="1040"/>
      <c r="M213" s="1049"/>
      <c r="N213" s="1049"/>
      <c r="O213" s="1061"/>
      <c r="P213" s="1069" t="s">
        <v>590</v>
      </c>
      <c r="Q213" s="1078"/>
      <c r="R213" s="1086"/>
      <c r="S213" s="1103" t="str">
        <f>IF(S212="","",VLOOKUP(S212,'標準様式１シフト記号表（勤務時間帯）'!$C$7:$K$36,9,FALSE))</f>
        <v/>
      </c>
      <c r="T213" s="1116" t="str">
        <f>IF(T212="","",VLOOKUP(T212,'標準様式１シフト記号表（勤務時間帯）'!$C$7:$K$36,9,FALSE))</f>
        <v/>
      </c>
      <c r="U213" s="1116" t="str">
        <f>IF(U212="","",VLOOKUP(U212,'標準様式１シフト記号表（勤務時間帯）'!$C$7:$K$36,9,FALSE))</f>
        <v/>
      </c>
      <c r="V213" s="1116" t="str">
        <f>IF(V212="","",VLOOKUP(V212,'標準様式１シフト記号表（勤務時間帯）'!$C$7:$K$36,9,FALSE))</f>
        <v/>
      </c>
      <c r="W213" s="1116" t="str">
        <f>IF(W212="","",VLOOKUP(W212,'標準様式１シフト記号表（勤務時間帯）'!$C$7:$K$36,9,FALSE))</f>
        <v/>
      </c>
      <c r="X213" s="1116" t="str">
        <f>IF(X212="","",VLOOKUP(X212,'標準様式１シフト記号表（勤務時間帯）'!$C$7:$K$36,9,FALSE))</f>
        <v/>
      </c>
      <c r="Y213" s="1127" t="str">
        <f>IF(Y212="","",VLOOKUP(Y212,'標準様式１シフト記号表（勤務時間帯）'!$C$7:$K$36,9,FALSE))</f>
        <v/>
      </c>
      <c r="Z213" s="1103" t="str">
        <f>IF(Z212="","",VLOOKUP(Z212,'標準様式１シフト記号表（勤務時間帯）'!$C$7:$K$36,9,FALSE))</f>
        <v/>
      </c>
      <c r="AA213" s="1116" t="str">
        <f>IF(AA212="","",VLOOKUP(AA212,'標準様式１シフト記号表（勤務時間帯）'!$C$7:$K$36,9,FALSE))</f>
        <v/>
      </c>
      <c r="AB213" s="1116" t="str">
        <f>IF(AB212="","",VLOOKUP(AB212,'標準様式１シフト記号表（勤務時間帯）'!$C$7:$K$36,9,FALSE))</f>
        <v/>
      </c>
      <c r="AC213" s="1116" t="str">
        <f>IF(AC212="","",VLOOKUP(AC212,'標準様式１シフト記号表（勤務時間帯）'!$C$7:$K$36,9,FALSE))</f>
        <v/>
      </c>
      <c r="AD213" s="1116" t="str">
        <f>IF(AD212="","",VLOOKUP(AD212,'標準様式１シフト記号表（勤務時間帯）'!$C$7:$K$36,9,FALSE))</f>
        <v/>
      </c>
      <c r="AE213" s="1116" t="str">
        <f>IF(AE212="","",VLOOKUP(AE212,'標準様式１シフト記号表（勤務時間帯）'!$C$7:$K$36,9,FALSE))</f>
        <v/>
      </c>
      <c r="AF213" s="1127" t="str">
        <f>IF(AF212="","",VLOOKUP(AF212,'標準様式１シフト記号表（勤務時間帯）'!$C$7:$K$36,9,FALSE))</f>
        <v/>
      </c>
      <c r="AG213" s="1103" t="str">
        <f>IF(AG212="","",VLOOKUP(AG212,'標準様式１シフト記号表（勤務時間帯）'!$C$7:$K$36,9,FALSE))</f>
        <v/>
      </c>
      <c r="AH213" s="1116" t="str">
        <f>IF(AH212="","",VLOOKUP(AH212,'標準様式１シフト記号表（勤務時間帯）'!$C$7:$K$36,9,FALSE))</f>
        <v/>
      </c>
      <c r="AI213" s="1116" t="str">
        <f>IF(AI212="","",VLOOKUP(AI212,'標準様式１シフト記号表（勤務時間帯）'!$C$7:$K$36,9,FALSE))</f>
        <v/>
      </c>
      <c r="AJ213" s="1116" t="str">
        <f>IF(AJ212="","",VLOOKUP(AJ212,'標準様式１シフト記号表（勤務時間帯）'!$C$7:$K$36,9,FALSE))</f>
        <v/>
      </c>
      <c r="AK213" s="1116" t="str">
        <f>IF(AK212="","",VLOOKUP(AK212,'標準様式１シフト記号表（勤務時間帯）'!$C$7:$K$36,9,FALSE))</f>
        <v/>
      </c>
      <c r="AL213" s="1116" t="str">
        <f>IF(AL212="","",VLOOKUP(AL212,'標準様式１シフト記号表（勤務時間帯）'!$C$7:$K$36,9,FALSE))</f>
        <v/>
      </c>
      <c r="AM213" s="1127" t="str">
        <f>IF(AM212="","",VLOOKUP(AM212,'標準様式１シフト記号表（勤務時間帯）'!$C$7:$K$36,9,FALSE))</f>
        <v/>
      </c>
      <c r="AN213" s="1103" t="str">
        <f>IF(AN212="","",VLOOKUP(AN212,'標準様式１シフト記号表（勤務時間帯）'!$C$7:$K$36,9,FALSE))</f>
        <v/>
      </c>
      <c r="AO213" s="1116" t="str">
        <f>IF(AO212="","",VLOOKUP(AO212,'標準様式１シフト記号表（勤務時間帯）'!$C$7:$K$36,9,FALSE))</f>
        <v/>
      </c>
      <c r="AP213" s="1116" t="str">
        <f>IF(AP212="","",VLOOKUP(AP212,'標準様式１シフト記号表（勤務時間帯）'!$C$7:$K$36,9,FALSE))</f>
        <v/>
      </c>
      <c r="AQ213" s="1116" t="str">
        <f>IF(AQ212="","",VLOOKUP(AQ212,'標準様式１シフト記号表（勤務時間帯）'!$C$7:$K$36,9,FALSE))</f>
        <v/>
      </c>
      <c r="AR213" s="1116" t="str">
        <f>IF(AR212="","",VLOOKUP(AR212,'標準様式１シフト記号表（勤務時間帯）'!$C$7:$K$36,9,FALSE))</f>
        <v/>
      </c>
      <c r="AS213" s="1116" t="str">
        <f>IF(AS212="","",VLOOKUP(AS212,'標準様式１シフト記号表（勤務時間帯）'!$C$7:$K$36,9,FALSE))</f>
        <v/>
      </c>
      <c r="AT213" s="1127" t="str">
        <f>IF(AT212="","",VLOOKUP(AT212,'標準様式１シフト記号表（勤務時間帯）'!$C$7:$K$36,9,FALSE))</f>
        <v/>
      </c>
      <c r="AU213" s="1103" t="str">
        <f>IF(AU212="","",VLOOKUP(AU212,'標準様式１シフト記号表（勤務時間帯）'!$C$7:$K$36,9,FALSE))</f>
        <v/>
      </c>
      <c r="AV213" s="1116" t="str">
        <f>IF(AV212="","",VLOOKUP(AV212,'標準様式１シフト記号表（勤務時間帯）'!$C$7:$K$36,9,FALSE))</f>
        <v/>
      </c>
      <c r="AW213" s="1116" t="str">
        <f>IF(AW212="","",VLOOKUP(AW212,'標準様式１シフト記号表（勤務時間帯）'!$C$7:$K$36,9,FALSE))</f>
        <v/>
      </c>
      <c r="AX213" s="1162">
        <f>IF($BB$4="４週",SUM(S213:AT213),IF($BB$4="暦月",SUM(S213:AW213),""))</f>
        <v>0</v>
      </c>
      <c r="AY213" s="1175"/>
      <c r="AZ213" s="1186">
        <f>IF($BB$4="４週",AX213/4,IF($BB$4="暦月",'標準様式１（100名）'!AX213/('標準様式１（100名）'!$BB$9/7),""))</f>
        <v>0</v>
      </c>
      <c r="BA213" s="1195"/>
      <c r="BB213" s="1210"/>
      <c r="BC213" s="1049"/>
      <c r="BD213" s="1049"/>
      <c r="BE213" s="1049"/>
      <c r="BF213" s="1061"/>
    </row>
    <row r="214" spans="2:58" ht="20.25" customHeight="1">
      <c r="B214" s="939"/>
      <c r="C214" s="960"/>
      <c r="D214" s="980"/>
      <c r="E214" s="990"/>
      <c r="F214" s="1244">
        <f>C212</f>
        <v>0</v>
      </c>
      <c r="G214" s="1007"/>
      <c r="H214" s="1018"/>
      <c r="I214" s="1026"/>
      <c r="J214" s="1026"/>
      <c r="K214" s="1031"/>
      <c r="L214" s="1042"/>
      <c r="M214" s="1051"/>
      <c r="N214" s="1051"/>
      <c r="O214" s="1063"/>
      <c r="P214" s="1070" t="s">
        <v>316</v>
      </c>
      <c r="Q214" s="1079"/>
      <c r="R214" s="1087"/>
      <c r="S214" s="1104" t="str">
        <f>IF(S212="","",VLOOKUP(S212,'標準様式１シフト記号表（勤務時間帯）'!$C$7:$U$36,19,FALSE))</f>
        <v/>
      </c>
      <c r="T214" s="1117" t="str">
        <f>IF(T212="","",VLOOKUP(T212,'標準様式１シフト記号表（勤務時間帯）'!$C$7:$U$36,19,FALSE))</f>
        <v/>
      </c>
      <c r="U214" s="1117" t="str">
        <f>IF(U212="","",VLOOKUP(U212,'標準様式１シフト記号表（勤務時間帯）'!$C$7:$U$36,19,FALSE))</f>
        <v/>
      </c>
      <c r="V214" s="1117" t="str">
        <f>IF(V212="","",VLOOKUP(V212,'標準様式１シフト記号表（勤務時間帯）'!$C$7:$U$36,19,FALSE))</f>
        <v/>
      </c>
      <c r="W214" s="1117" t="str">
        <f>IF(W212="","",VLOOKUP(W212,'標準様式１シフト記号表（勤務時間帯）'!$C$7:$U$36,19,FALSE))</f>
        <v/>
      </c>
      <c r="X214" s="1117" t="str">
        <f>IF(X212="","",VLOOKUP(X212,'標準様式１シフト記号表（勤務時間帯）'!$C$7:$U$36,19,FALSE))</f>
        <v/>
      </c>
      <c r="Y214" s="1128" t="str">
        <f>IF(Y212="","",VLOOKUP(Y212,'標準様式１シフト記号表（勤務時間帯）'!$C$7:$U$36,19,FALSE))</f>
        <v/>
      </c>
      <c r="Z214" s="1104" t="str">
        <f>IF(Z212="","",VLOOKUP(Z212,'標準様式１シフト記号表（勤務時間帯）'!$C$7:$U$36,19,FALSE))</f>
        <v/>
      </c>
      <c r="AA214" s="1117" t="str">
        <f>IF(AA212="","",VLOOKUP(AA212,'標準様式１シフト記号表（勤務時間帯）'!$C$7:$U$36,19,FALSE))</f>
        <v/>
      </c>
      <c r="AB214" s="1117" t="str">
        <f>IF(AB212="","",VLOOKUP(AB212,'標準様式１シフト記号表（勤務時間帯）'!$C$7:$U$36,19,FALSE))</f>
        <v/>
      </c>
      <c r="AC214" s="1117" t="str">
        <f>IF(AC212="","",VLOOKUP(AC212,'標準様式１シフト記号表（勤務時間帯）'!$C$7:$U$36,19,FALSE))</f>
        <v/>
      </c>
      <c r="AD214" s="1117" t="str">
        <f>IF(AD212="","",VLOOKUP(AD212,'標準様式１シフト記号表（勤務時間帯）'!$C$7:$U$36,19,FALSE))</f>
        <v/>
      </c>
      <c r="AE214" s="1117" t="str">
        <f>IF(AE212="","",VLOOKUP(AE212,'標準様式１シフト記号表（勤務時間帯）'!$C$7:$U$36,19,FALSE))</f>
        <v/>
      </c>
      <c r="AF214" s="1128" t="str">
        <f>IF(AF212="","",VLOOKUP(AF212,'標準様式１シフト記号表（勤務時間帯）'!$C$7:$U$36,19,FALSE))</f>
        <v/>
      </c>
      <c r="AG214" s="1104" t="str">
        <f>IF(AG212="","",VLOOKUP(AG212,'標準様式１シフト記号表（勤務時間帯）'!$C$7:$U$36,19,FALSE))</f>
        <v/>
      </c>
      <c r="AH214" s="1117" t="str">
        <f>IF(AH212="","",VLOOKUP(AH212,'標準様式１シフト記号表（勤務時間帯）'!$C$7:$U$36,19,FALSE))</f>
        <v/>
      </c>
      <c r="AI214" s="1117" t="str">
        <f>IF(AI212="","",VLOOKUP(AI212,'標準様式１シフト記号表（勤務時間帯）'!$C$7:$U$36,19,FALSE))</f>
        <v/>
      </c>
      <c r="AJ214" s="1117" t="str">
        <f>IF(AJ212="","",VLOOKUP(AJ212,'標準様式１シフト記号表（勤務時間帯）'!$C$7:$U$36,19,FALSE))</f>
        <v/>
      </c>
      <c r="AK214" s="1117" t="str">
        <f>IF(AK212="","",VLOOKUP(AK212,'標準様式１シフト記号表（勤務時間帯）'!$C$7:$U$36,19,FALSE))</f>
        <v/>
      </c>
      <c r="AL214" s="1117" t="str">
        <f>IF(AL212="","",VLOOKUP(AL212,'標準様式１シフト記号表（勤務時間帯）'!$C$7:$U$36,19,FALSE))</f>
        <v/>
      </c>
      <c r="AM214" s="1128" t="str">
        <f>IF(AM212="","",VLOOKUP(AM212,'標準様式１シフト記号表（勤務時間帯）'!$C$7:$U$36,19,FALSE))</f>
        <v/>
      </c>
      <c r="AN214" s="1104" t="str">
        <f>IF(AN212="","",VLOOKUP(AN212,'標準様式１シフト記号表（勤務時間帯）'!$C$7:$U$36,19,FALSE))</f>
        <v/>
      </c>
      <c r="AO214" s="1117" t="str">
        <f>IF(AO212="","",VLOOKUP(AO212,'標準様式１シフト記号表（勤務時間帯）'!$C$7:$U$36,19,FALSE))</f>
        <v/>
      </c>
      <c r="AP214" s="1117" t="str">
        <f>IF(AP212="","",VLOOKUP(AP212,'標準様式１シフト記号表（勤務時間帯）'!$C$7:$U$36,19,FALSE))</f>
        <v/>
      </c>
      <c r="AQ214" s="1117" t="str">
        <f>IF(AQ212="","",VLOOKUP(AQ212,'標準様式１シフト記号表（勤務時間帯）'!$C$7:$U$36,19,FALSE))</f>
        <v/>
      </c>
      <c r="AR214" s="1117" t="str">
        <f>IF(AR212="","",VLOOKUP(AR212,'標準様式１シフト記号表（勤務時間帯）'!$C$7:$U$36,19,FALSE))</f>
        <v/>
      </c>
      <c r="AS214" s="1117" t="str">
        <f>IF(AS212="","",VLOOKUP(AS212,'標準様式１シフト記号表（勤務時間帯）'!$C$7:$U$36,19,FALSE))</f>
        <v/>
      </c>
      <c r="AT214" s="1128" t="str">
        <f>IF(AT212="","",VLOOKUP(AT212,'標準様式１シフト記号表（勤務時間帯）'!$C$7:$U$36,19,FALSE))</f>
        <v/>
      </c>
      <c r="AU214" s="1104" t="str">
        <f>IF(AU212="","",VLOOKUP(AU212,'標準様式１シフト記号表（勤務時間帯）'!$C$7:$U$36,19,FALSE))</f>
        <v/>
      </c>
      <c r="AV214" s="1117" t="str">
        <f>IF(AV212="","",VLOOKUP(AV212,'標準様式１シフト記号表（勤務時間帯）'!$C$7:$U$36,19,FALSE))</f>
        <v/>
      </c>
      <c r="AW214" s="1117" t="str">
        <f>IF(AW212="","",VLOOKUP(AW212,'標準様式１シフト記号表（勤務時間帯）'!$C$7:$U$36,19,FALSE))</f>
        <v/>
      </c>
      <c r="AX214" s="1163">
        <f>IF($BB$4="４週",SUM(S214:AT214),IF($BB$4="暦月",SUM(S214:AW214),""))</f>
        <v>0</v>
      </c>
      <c r="AY214" s="1176"/>
      <c r="AZ214" s="1187">
        <f>IF($BB$4="４週",AX214/4,IF($BB$4="暦月",'標準様式１（100名）'!AX214/('標準様式１（100名）'!$BB$9/7),""))</f>
        <v>0</v>
      </c>
      <c r="BA214" s="1196"/>
      <c r="BB214" s="1211"/>
      <c r="BC214" s="1051"/>
      <c r="BD214" s="1051"/>
      <c r="BE214" s="1051"/>
      <c r="BF214" s="1063"/>
    </row>
    <row r="215" spans="2:58" ht="20.25" customHeight="1">
      <c r="B215" s="939">
        <f>B212+1</f>
        <v>65</v>
      </c>
      <c r="C215" s="958"/>
      <c r="D215" s="978"/>
      <c r="E215" s="988"/>
      <c r="F215" s="995"/>
      <c r="G215" s="995"/>
      <c r="H215" s="1019"/>
      <c r="I215" s="1026"/>
      <c r="J215" s="1026"/>
      <c r="K215" s="1031"/>
      <c r="L215" s="1041"/>
      <c r="M215" s="1050"/>
      <c r="N215" s="1050"/>
      <c r="O215" s="1062"/>
      <c r="P215" s="1071" t="s">
        <v>589</v>
      </c>
      <c r="Q215" s="1080"/>
      <c r="R215" s="1088"/>
      <c r="S215" s="1252"/>
      <c r="T215" s="1254"/>
      <c r="U215" s="1254"/>
      <c r="V215" s="1254"/>
      <c r="W215" s="1254"/>
      <c r="X215" s="1254"/>
      <c r="Y215" s="1255"/>
      <c r="Z215" s="1252"/>
      <c r="AA215" s="1254"/>
      <c r="AB215" s="1254"/>
      <c r="AC215" s="1254"/>
      <c r="AD215" s="1254"/>
      <c r="AE215" s="1254"/>
      <c r="AF215" s="1255"/>
      <c r="AG215" s="1252"/>
      <c r="AH215" s="1254"/>
      <c r="AI215" s="1254"/>
      <c r="AJ215" s="1254"/>
      <c r="AK215" s="1254"/>
      <c r="AL215" s="1254"/>
      <c r="AM215" s="1255"/>
      <c r="AN215" s="1252"/>
      <c r="AO215" s="1254"/>
      <c r="AP215" s="1254"/>
      <c r="AQ215" s="1254"/>
      <c r="AR215" s="1254"/>
      <c r="AS215" s="1254"/>
      <c r="AT215" s="1255"/>
      <c r="AU215" s="1252"/>
      <c r="AV215" s="1254"/>
      <c r="AW215" s="1254"/>
      <c r="AX215" s="1257"/>
      <c r="AY215" s="1261"/>
      <c r="AZ215" s="1264"/>
      <c r="BA215" s="1267"/>
      <c r="BB215" s="1209"/>
      <c r="BC215" s="1050"/>
      <c r="BD215" s="1050"/>
      <c r="BE215" s="1050"/>
      <c r="BF215" s="1062"/>
    </row>
    <row r="216" spans="2:58" ht="20.25" customHeight="1">
      <c r="B216" s="939"/>
      <c r="C216" s="959"/>
      <c r="D216" s="979"/>
      <c r="E216" s="989"/>
      <c r="F216" s="993"/>
      <c r="G216" s="1006"/>
      <c r="H216" s="1018"/>
      <c r="I216" s="1026"/>
      <c r="J216" s="1026"/>
      <c r="K216" s="1031"/>
      <c r="L216" s="1040"/>
      <c r="M216" s="1049"/>
      <c r="N216" s="1049"/>
      <c r="O216" s="1061"/>
      <c r="P216" s="1069" t="s">
        <v>590</v>
      </c>
      <c r="Q216" s="1078"/>
      <c r="R216" s="1086"/>
      <c r="S216" s="1103" t="str">
        <f>IF(S215="","",VLOOKUP(S215,'標準様式１シフト記号表（勤務時間帯）'!$C$7:$K$36,9,FALSE))</f>
        <v/>
      </c>
      <c r="T216" s="1116" t="str">
        <f>IF(T215="","",VLOOKUP(T215,'標準様式１シフト記号表（勤務時間帯）'!$C$7:$K$36,9,FALSE))</f>
        <v/>
      </c>
      <c r="U216" s="1116" t="str">
        <f>IF(U215="","",VLOOKUP(U215,'標準様式１シフト記号表（勤務時間帯）'!$C$7:$K$36,9,FALSE))</f>
        <v/>
      </c>
      <c r="V216" s="1116" t="str">
        <f>IF(V215="","",VLOOKUP(V215,'標準様式１シフト記号表（勤務時間帯）'!$C$7:$K$36,9,FALSE))</f>
        <v/>
      </c>
      <c r="W216" s="1116" t="str">
        <f>IF(W215="","",VLOOKUP(W215,'標準様式１シフト記号表（勤務時間帯）'!$C$7:$K$36,9,FALSE))</f>
        <v/>
      </c>
      <c r="X216" s="1116" t="str">
        <f>IF(X215="","",VLOOKUP(X215,'標準様式１シフト記号表（勤務時間帯）'!$C$7:$K$36,9,FALSE))</f>
        <v/>
      </c>
      <c r="Y216" s="1127" t="str">
        <f>IF(Y215="","",VLOOKUP(Y215,'標準様式１シフト記号表（勤務時間帯）'!$C$7:$K$36,9,FALSE))</f>
        <v/>
      </c>
      <c r="Z216" s="1103" t="str">
        <f>IF(Z215="","",VLOOKUP(Z215,'標準様式１シフト記号表（勤務時間帯）'!$C$7:$K$36,9,FALSE))</f>
        <v/>
      </c>
      <c r="AA216" s="1116" t="str">
        <f>IF(AA215="","",VLOOKUP(AA215,'標準様式１シフト記号表（勤務時間帯）'!$C$7:$K$36,9,FALSE))</f>
        <v/>
      </c>
      <c r="AB216" s="1116" t="str">
        <f>IF(AB215="","",VLOOKUP(AB215,'標準様式１シフト記号表（勤務時間帯）'!$C$7:$K$36,9,FALSE))</f>
        <v/>
      </c>
      <c r="AC216" s="1116" t="str">
        <f>IF(AC215="","",VLOOKUP(AC215,'標準様式１シフト記号表（勤務時間帯）'!$C$7:$K$36,9,FALSE))</f>
        <v/>
      </c>
      <c r="AD216" s="1116" t="str">
        <f>IF(AD215="","",VLOOKUP(AD215,'標準様式１シフト記号表（勤務時間帯）'!$C$7:$K$36,9,FALSE))</f>
        <v/>
      </c>
      <c r="AE216" s="1116" t="str">
        <f>IF(AE215="","",VLOOKUP(AE215,'標準様式１シフト記号表（勤務時間帯）'!$C$7:$K$36,9,FALSE))</f>
        <v/>
      </c>
      <c r="AF216" s="1127" t="str">
        <f>IF(AF215="","",VLOOKUP(AF215,'標準様式１シフト記号表（勤務時間帯）'!$C$7:$K$36,9,FALSE))</f>
        <v/>
      </c>
      <c r="AG216" s="1103" t="str">
        <f>IF(AG215="","",VLOOKUP(AG215,'標準様式１シフト記号表（勤務時間帯）'!$C$7:$K$36,9,FALSE))</f>
        <v/>
      </c>
      <c r="AH216" s="1116" t="str">
        <f>IF(AH215="","",VLOOKUP(AH215,'標準様式１シフト記号表（勤務時間帯）'!$C$7:$K$36,9,FALSE))</f>
        <v/>
      </c>
      <c r="AI216" s="1116" t="str">
        <f>IF(AI215="","",VLOOKUP(AI215,'標準様式１シフト記号表（勤務時間帯）'!$C$7:$K$36,9,FALSE))</f>
        <v/>
      </c>
      <c r="AJ216" s="1116" t="str">
        <f>IF(AJ215="","",VLOOKUP(AJ215,'標準様式１シフト記号表（勤務時間帯）'!$C$7:$K$36,9,FALSE))</f>
        <v/>
      </c>
      <c r="AK216" s="1116" t="str">
        <f>IF(AK215="","",VLOOKUP(AK215,'標準様式１シフト記号表（勤務時間帯）'!$C$7:$K$36,9,FALSE))</f>
        <v/>
      </c>
      <c r="AL216" s="1116" t="str">
        <f>IF(AL215="","",VLOOKUP(AL215,'標準様式１シフト記号表（勤務時間帯）'!$C$7:$K$36,9,FALSE))</f>
        <v/>
      </c>
      <c r="AM216" s="1127" t="str">
        <f>IF(AM215="","",VLOOKUP(AM215,'標準様式１シフト記号表（勤務時間帯）'!$C$7:$K$36,9,FALSE))</f>
        <v/>
      </c>
      <c r="AN216" s="1103" t="str">
        <f>IF(AN215="","",VLOOKUP(AN215,'標準様式１シフト記号表（勤務時間帯）'!$C$7:$K$36,9,FALSE))</f>
        <v/>
      </c>
      <c r="AO216" s="1116" t="str">
        <f>IF(AO215="","",VLOOKUP(AO215,'標準様式１シフト記号表（勤務時間帯）'!$C$7:$K$36,9,FALSE))</f>
        <v/>
      </c>
      <c r="AP216" s="1116" t="str">
        <f>IF(AP215="","",VLOOKUP(AP215,'標準様式１シフト記号表（勤務時間帯）'!$C$7:$K$36,9,FALSE))</f>
        <v/>
      </c>
      <c r="AQ216" s="1116" t="str">
        <f>IF(AQ215="","",VLOOKUP(AQ215,'標準様式１シフト記号表（勤務時間帯）'!$C$7:$K$36,9,FALSE))</f>
        <v/>
      </c>
      <c r="AR216" s="1116" t="str">
        <f>IF(AR215="","",VLOOKUP(AR215,'標準様式１シフト記号表（勤務時間帯）'!$C$7:$K$36,9,FALSE))</f>
        <v/>
      </c>
      <c r="AS216" s="1116" t="str">
        <f>IF(AS215="","",VLOOKUP(AS215,'標準様式１シフト記号表（勤務時間帯）'!$C$7:$K$36,9,FALSE))</f>
        <v/>
      </c>
      <c r="AT216" s="1127" t="str">
        <f>IF(AT215="","",VLOOKUP(AT215,'標準様式１シフト記号表（勤務時間帯）'!$C$7:$K$36,9,FALSE))</f>
        <v/>
      </c>
      <c r="AU216" s="1103" t="str">
        <f>IF(AU215="","",VLOOKUP(AU215,'標準様式１シフト記号表（勤務時間帯）'!$C$7:$K$36,9,FALSE))</f>
        <v/>
      </c>
      <c r="AV216" s="1116" t="str">
        <f>IF(AV215="","",VLOOKUP(AV215,'標準様式１シフト記号表（勤務時間帯）'!$C$7:$K$36,9,FALSE))</f>
        <v/>
      </c>
      <c r="AW216" s="1116" t="str">
        <f>IF(AW215="","",VLOOKUP(AW215,'標準様式１シフト記号表（勤務時間帯）'!$C$7:$K$36,9,FALSE))</f>
        <v/>
      </c>
      <c r="AX216" s="1162">
        <f>IF($BB$4="４週",SUM(S216:AT216),IF($BB$4="暦月",SUM(S216:AW216),""))</f>
        <v>0</v>
      </c>
      <c r="AY216" s="1175"/>
      <c r="AZ216" s="1186">
        <f>IF($BB$4="４週",AX216/4,IF($BB$4="暦月",'標準様式１（100名）'!AX216/('標準様式１（100名）'!$BB$9/7),""))</f>
        <v>0</v>
      </c>
      <c r="BA216" s="1195"/>
      <c r="BB216" s="1210"/>
      <c r="BC216" s="1049"/>
      <c r="BD216" s="1049"/>
      <c r="BE216" s="1049"/>
      <c r="BF216" s="1061"/>
    </row>
    <row r="217" spans="2:58" ht="20.25" customHeight="1">
      <c r="B217" s="939"/>
      <c r="C217" s="960"/>
      <c r="D217" s="980"/>
      <c r="E217" s="990"/>
      <c r="F217" s="1244">
        <f>C215</f>
        <v>0</v>
      </c>
      <c r="G217" s="1007"/>
      <c r="H217" s="1018"/>
      <c r="I217" s="1026"/>
      <c r="J217" s="1026"/>
      <c r="K217" s="1031"/>
      <c r="L217" s="1042"/>
      <c r="M217" s="1051"/>
      <c r="N217" s="1051"/>
      <c r="O217" s="1063"/>
      <c r="P217" s="1070" t="s">
        <v>316</v>
      </c>
      <c r="Q217" s="1079"/>
      <c r="R217" s="1087"/>
      <c r="S217" s="1104" t="str">
        <f>IF(S215="","",VLOOKUP(S215,'標準様式１シフト記号表（勤務時間帯）'!$C$7:$U$36,19,FALSE))</f>
        <v/>
      </c>
      <c r="T217" s="1117" t="str">
        <f>IF(T215="","",VLOOKUP(T215,'標準様式１シフト記号表（勤務時間帯）'!$C$7:$U$36,19,FALSE))</f>
        <v/>
      </c>
      <c r="U217" s="1117" t="str">
        <f>IF(U215="","",VLOOKUP(U215,'標準様式１シフト記号表（勤務時間帯）'!$C$7:$U$36,19,FALSE))</f>
        <v/>
      </c>
      <c r="V217" s="1117" t="str">
        <f>IF(V215="","",VLOOKUP(V215,'標準様式１シフト記号表（勤務時間帯）'!$C$7:$U$36,19,FALSE))</f>
        <v/>
      </c>
      <c r="W217" s="1117" t="str">
        <f>IF(W215="","",VLOOKUP(W215,'標準様式１シフト記号表（勤務時間帯）'!$C$7:$U$36,19,FALSE))</f>
        <v/>
      </c>
      <c r="X217" s="1117" t="str">
        <f>IF(X215="","",VLOOKUP(X215,'標準様式１シフト記号表（勤務時間帯）'!$C$7:$U$36,19,FALSE))</f>
        <v/>
      </c>
      <c r="Y217" s="1128" t="str">
        <f>IF(Y215="","",VLOOKUP(Y215,'標準様式１シフト記号表（勤務時間帯）'!$C$7:$U$36,19,FALSE))</f>
        <v/>
      </c>
      <c r="Z217" s="1104" t="str">
        <f>IF(Z215="","",VLOOKUP(Z215,'標準様式１シフト記号表（勤務時間帯）'!$C$7:$U$36,19,FALSE))</f>
        <v/>
      </c>
      <c r="AA217" s="1117" t="str">
        <f>IF(AA215="","",VLOOKUP(AA215,'標準様式１シフト記号表（勤務時間帯）'!$C$7:$U$36,19,FALSE))</f>
        <v/>
      </c>
      <c r="AB217" s="1117" t="str">
        <f>IF(AB215="","",VLOOKUP(AB215,'標準様式１シフト記号表（勤務時間帯）'!$C$7:$U$36,19,FALSE))</f>
        <v/>
      </c>
      <c r="AC217" s="1117" t="str">
        <f>IF(AC215="","",VLOOKUP(AC215,'標準様式１シフト記号表（勤務時間帯）'!$C$7:$U$36,19,FALSE))</f>
        <v/>
      </c>
      <c r="AD217" s="1117" t="str">
        <f>IF(AD215="","",VLOOKUP(AD215,'標準様式１シフト記号表（勤務時間帯）'!$C$7:$U$36,19,FALSE))</f>
        <v/>
      </c>
      <c r="AE217" s="1117" t="str">
        <f>IF(AE215="","",VLOOKUP(AE215,'標準様式１シフト記号表（勤務時間帯）'!$C$7:$U$36,19,FALSE))</f>
        <v/>
      </c>
      <c r="AF217" s="1128" t="str">
        <f>IF(AF215="","",VLOOKUP(AF215,'標準様式１シフト記号表（勤務時間帯）'!$C$7:$U$36,19,FALSE))</f>
        <v/>
      </c>
      <c r="AG217" s="1104" t="str">
        <f>IF(AG215="","",VLOOKUP(AG215,'標準様式１シフト記号表（勤務時間帯）'!$C$7:$U$36,19,FALSE))</f>
        <v/>
      </c>
      <c r="AH217" s="1117" t="str">
        <f>IF(AH215="","",VLOOKUP(AH215,'標準様式１シフト記号表（勤務時間帯）'!$C$7:$U$36,19,FALSE))</f>
        <v/>
      </c>
      <c r="AI217" s="1117" t="str">
        <f>IF(AI215="","",VLOOKUP(AI215,'標準様式１シフト記号表（勤務時間帯）'!$C$7:$U$36,19,FALSE))</f>
        <v/>
      </c>
      <c r="AJ217" s="1117" t="str">
        <f>IF(AJ215="","",VLOOKUP(AJ215,'標準様式１シフト記号表（勤務時間帯）'!$C$7:$U$36,19,FALSE))</f>
        <v/>
      </c>
      <c r="AK217" s="1117" t="str">
        <f>IF(AK215="","",VLOOKUP(AK215,'標準様式１シフト記号表（勤務時間帯）'!$C$7:$U$36,19,FALSE))</f>
        <v/>
      </c>
      <c r="AL217" s="1117" t="str">
        <f>IF(AL215="","",VLOOKUP(AL215,'標準様式１シフト記号表（勤務時間帯）'!$C$7:$U$36,19,FALSE))</f>
        <v/>
      </c>
      <c r="AM217" s="1128" t="str">
        <f>IF(AM215="","",VLOOKUP(AM215,'標準様式１シフト記号表（勤務時間帯）'!$C$7:$U$36,19,FALSE))</f>
        <v/>
      </c>
      <c r="AN217" s="1104" t="str">
        <f>IF(AN215="","",VLOOKUP(AN215,'標準様式１シフト記号表（勤務時間帯）'!$C$7:$U$36,19,FALSE))</f>
        <v/>
      </c>
      <c r="AO217" s="1117" t="str">
        <f>IF(AO215="","",VLOOKUP(AO215,'標準様式１シフト記号表（勤務時間帯）'!$C$7:$U$36,19,FALSE))</f>
        <v/>
      </c>
      <c r="AP217" s="1117" t="str">
        <f>IF(AP215="","",VLOOKUP(AP215,'標準様式１シフト記号表（勤務時間帯）'!$C$7:$U$36,19,FALSE))</f>
        <v/>
      </c>
      <c r="AQ217" s="1117" t="str">
        <f>IF(AQ215="","",VLOOKUP(AQ215,'標準様式１シフト記号表（勤務時間帯）'!$C$7:$U$36,19,FALSE))</f>
        <v/>
      </c>
      <c r="AR217" s="1117" t="str">
        <f>IF(AR215="","",VLOOKUP(AR215,'標準様式１シフト記号表（勤務時間帯）'!$C$7:$U$36,19,FALSE))</f>
        <v/>
      </c>
      <c r="AS217" s="1117" t="str">
        <f>IF(AS215="","",VLOOKUP(AS215,'標準様式１シフト記号表（勤務時間帯）'!$C$7:$U$36,19,FALSE))</f>
        <v/>
      </c>
      <c r="AT217" s="1128" t="str">
        <f>IF(AT215="","",VLOOKUP(AT215,'標準様式１シフト記号表（勤務時間帯）'!$C$7:$U$36,19,FALSE))</f>
        <v/>
      </c>
      <c r="AU217" s="1104" t="str">
        <f>IF(AU215="","",VLOOKUP(AU215,'標準様式１シフト記号表（勤務時間帯）'!$C$7:$U$36,19,FALSE))</f>
        <v/>
      </c>
      <c r="AV217" s="1117" t="str">
        <f>IF(AV215="","",VLOOKUP(AV215,'標準様式１シフト記号表（勤務時間帯）'!$C$7:$U$36,19,FALSE))</f>
        <v/>
      </c>
      <c r="AW217" s="1117" t="str">
        <f>IF(AW215="","",VLOOKUP(AW215,'標準様式１シフト記号表（勤務時間帯）'!$C$7:$U$36,19,FALSE))</f>
        <v/>
      </c>
      <c r="AX217" s="1163">
        <f>IF($BB$4="４週",SUM(S217:AT217),IF($BB$4="暦月",SUM(S217:AW217),""))</f>
        <v>0</v>
      </c>
      <c r="AY217" s="1176"/>
      <c r="AZ217" s="1187">
        <f>IF($BB$4="４週",AX217/4,IF($BB$4="暦月",'標準様式１（100名）'!AX217/('標準様式１（100名）'!$BB$9/7),""))</f>
        <v>0</v>
      </c>
      <c r="BA217" s="1196"/>
      <c r="BB217" s="1211"/>
      <c r="BC217" s="1051"/>
      <c r="BD217" s="1051"/>
      <c r="BE217" s="1051"/>
      <c r="BF217" s="1063"/>
    </row>
    <row r="218" spans="2:58" ht="20.25" customHeight="1">
      <c r="B218" s="939">
        <f>B215+1</f>
        <v>66</v>
      </c>
      <c r="C218" s="958"/>
      <c r="D218" s="978"/>
      <c r="E218" s="988"/>
      <c r="F218" s="995"/>
      <c r="G218" s="995"/>
      <c r="H218" s="1019"/>
      <c r="I218" s="1026"/>
      <c r="J218" s="1026"/>
      <c r="K218" s="1031"/>
      <c r="L218" s="1041"/>
      <c r="M218" s="1050"/>
      <c r="N218" s="1050"/>
      <c r="O218" s="1062"/>
      <c r="P218" s="1071" t="s">
        <v>589</v>
      </c>
      <c r="Q218" s="1080"/>
      <c r="R218" s="1088"/>
      <c r="S218" s="1252"/>
      <c r="T218" s="1254"/>
      <c r="U218" s="1254"/>
      <c r="V218" s="1254"/>
      <c r="W218" s="1254"/>
      <c r="X218" s="1254"/>
      <c r="Y218" s="1255"/>
      <c r="Z218" s="1252"/>
      <c r="AA218" s="1254"/>
      <c r="AB218" s="1254"/>
      <c r="AC218" s="1254"/>
      <c r="AD218" s="1254"/>
      <c r="AE218" s="1254"/>
      <c r="AF218" s="1255"/>
      <c r="AG218" s="1252"/>
      <c r="AH218" s="1254"/>
      <c r="AI218" s="1254"/>
      <c r="AJ218" s="1254"/>
      <c r="AK218" s="1254"/>
      <c r="AL218" s="1254"/>
      <c r="AM218" s="1255"/>
      <c r="AN218" s="1252"/>
      <c r="AO218" s="1254"/>
      <c r="AP218" s="1254"/>
      <c r="AQ218" s="1254"/>
      <c r="AR218" s="1254"/>
      <c r="AS218" s="1254"/>
      <c r="AT218" s="1255"/>
      <c r="AU218" s="1252"/>
      <c r="AV218" s="1254"/>
      <c r="AW218" s="1254"/>
      <c r="AX218" s="1257"/>
      <c r="AY218" s="1261"/>
      <c r="AZ218" s="1264"/>
      <c r="BA218" s="1267"/>
      <c r="BB218" s="1209"/>
      <c r="BC218" s="1050"/>
      <c r="BD218" s="1050"/>
      <c r="BE218" s="1050"/>
      <c r="BF218" s="1062"/>
    </row>
    <row r="219" spans="2:58" ht="20.25" customHeight="1">
      <c r="B219" s="939"/>
      <c r="C219" s="959"/>
      <c r="D219" s="979"/>
      <c r="E219" s="989"/>
      <c r="F219" s="993"/>
      <c r="G219" s="1006"/>
      <c r="H219" s="1018"/>
      <c r="I219" s="1026"/>
      <c r="J219" s="1026"/>
      <c r="K219" s="1031"/>
      <c r="L219" s="1040"/>
      <c r="M219" s="1049"/>
      <c r="N219" s="1049"/>
      <c r="O219" s="1061"/>
      <c r="P219" s="1069" t="s">
        <v>590</v>
      </c>
      <c r="Q219" s="1078"/>
      <c r="R219" s="1086"/>
      <c r="S219" s="1103" t="str">
        <f>IF(S218="","",VLOOKUP(S218,'標準様式１シフト記号表（勤務時間帯）'!$C$7:$K$36,9,FALSE))</f>
        <v/>
      </c>
      <c r="T219" s="1116" t="str">
        <f>IF(T218="","",VLOOKUP(T218,'標準様式１シフト記号表（勤務時間帯）'!$C$7:$K$36,9,FALSE))</f>
        <v/>
      </c>
      <c r="U219" s="1116" t="str">
        <f>IF(U218="","",VLOOKUP(U218,'標準様式１シフト記号表（勤務時間帯）'!$C$7:$K$36,9,FALSE))</f>
        <v/>
      </c>
      <c r="V219" s="1116" t="str">
        <f>IF(V218="","",VLOOKUP(V218,'標準様式１シフト記号表（勤務時間帯）'!$C$7:$K$36,9,FALSE))</f>
        <v/>
      </c>
      <c r="W219" s="1116" t="str">
        <f>IF(W218="","",VLOOKUP(W218,'標準様式１シフト記号表（勤務時間帯）'!$C$7:$K$36,9,FALSE))</f>
        <v/>
      </c>
      <c r="X219" s="1116" t="str">
        <f>IF(X218="","",VLOOKUP(X218,'標準様式１シフト記号表（勤務時間帯）'!$C$7:$K$36,9,FALSE))</f>
        <v/>
      </c>
      <c r="Y219" s="1127" t="str">
        <f>IF(Y218="","",VLOOKUP(Y218,'標準様式１シフト記号表（勤務時間帯）'!$C$7:$K$36,9,FALSE))</f>
        <v/>
      </c>
      <c r="Z219" s="1103" t="str">
        <f>IF(Z218="","",VLOOKUP(Z218,'標準様式１シフト記号表（勤務時間帯）'!$C$7:$K$36,9,FALSE))</f>
        <v/>
      </c>
      <c r="AA219" s="1116" t="str">
        <f>IF(AA218="","",VLOOKUP(AA218,'標準様式１シフト記号表（勤務時間帯）'!$C$7:$K$36,9,FALSE))</f>
        <v/>
      </c>
      <c r="AB219" s="1116" t="str">
        <f>IF(AB218="","",VLOOKUP(AB218,'標準様式１シフト記号表（勤務時間帯）'!$C$7:$K$36,9,FALSE))</f>
        <v/>
      </c>
      <c r="AC219" s="1116" t="str">
        <f>IF(AC218="","",VLOOKUP(AC218,'標準様式１シフト記号表（勤務時間帯）'!$C$7:$K$36,9,FALSE))</f>
        <v/>
      </c>
      <c r="AD219" s="1116" t="str">
        <f>IF(AD218="","",VLOOKUP(AD218,'標準様式１シフト記号表（勤務時間帯）'!$C$7:$K$36,9,FALSE))</f>
        <v/>
      </c>
      <c r="AE219" s="1116" t="str">
        <f>IF(AE218="","",VLOOKUP(AE218,'標準様式１シフト記号表（勤務時間帯）'!$C$7:$K$36,9,FALSE))</f>
        <v/>
      </c>
      <c r="AF219" s="1127" t="str">
        <f>IF(AF218="","",VLOOKUP(AF218,'標準様式１シフト記号表（勤務時間帯）'!$C$7:$K$36,9,FALSE))</f>
        <v/>
      </c>
      <c r="AG219" s="1103" t="str">
        <f>IF(AG218="","",VLOOKUP(AG218,'標準様式１シフト記号表（勤務時間帯）'!$C$7:$K$36,9,FALSE))</f>
        <v/>
      </c>
      <c r="AH219" s="1116" t="str">
        <f>IF(AH218="","",VLOOKUP(AH218,'標準様式１シフト記号表（勤務時間帯）'!$C$7:$K$36,9,FALSE))</f>
        <v/>
      </c>
      <c r="AI219" s="1116" t="str">
        <f>IF(AI218="","",VLOOKUP(AI218,'標準様式１シフト記号表（勤務時間帯）'!$C$7:$K$36,9,FALSE))</f>
        <v/>
      </c>
      <c r="AJ219" s="1116" t="str">
        <f>IF(AJ218="","",VLOOKUP(AJ218,'標準様式１シフト記号表（勤務時間帯）'!$C$7:$K$36,9,FALSE))</f>
        <v/>
      </c>
      <c r="AK219" s="1116" t="str">
        <f>IF(AK218="","",VLOOKUP(AK218,'標準様式１シフト記号表（勤務時間帯）'!$C$7:$K$36,9,FALSE))</f>
        <v/>
      </c>
      <c r="AL219" s="1116" t="str">
        <f>IF(AL218="","",VLOOKUP(AL218,'標準様式１シフト記号表（勤務時間帯）'!$C$7:$K$36,9,FALSE))</f>
        <v/>
      </c>
      <c r="AM219" s="1127" t="str">
        <f>IF(AM218="","",VLOOKUP(AM218,'標準様式１シフト記号表（勤務時間帯）'!$C$7:$K$36,9,FALSE))</f>
        <v/>
      </c>
      <c r="AN219" s="1103" t="str">
        <f>IF(AN218="","",VLOOKUP(AN218,'標準様式１シフト記号表（勤務時間帯）'!$C$7:$K$36,9,FALSE))</f>
        <v/>
      </c>
      <c r="AO219" s="1116" t="str">
        <f>IF(AO218="","",VLOOKUP(AO218,'標準様式１シフト記号表（勤務時間帯）'!$C$7:$K$36,9,FALSE))</f>
        <v/>
      </c>
      <c r="AP219" s="1116" t="str">
        <f>IF(AP218="","",VLOOKUP(AP218,'標準様式１シフト記号表（勤務時間帯）'!$C$7:$K$36,9,FALSE))</f>
        <v/>
      </c>
      <c r="AQ219" s="1116" t="str">
        <f>IF(AQ218="","",VLOOKUP(AQ218,'標準様式１シフト記号表（勤務時間帯）'!$C$7:$K$36,9,FALSE))</f>
        <v/>
      </c>
      <c r="AR219" s="1116" t="str">
        <f>IF(AR218="","",VLOOKUP(AR218,'標準様式１シフト記号表（勤務時間帯）'!$C$7:$K$36,9,FALSE))</f>
        <v/>
      </c>
      <c r="AS219" s="1116" t="str">
        <f>IF(AS218="","",VLOOKUP(AS218,'標準様式１シフト記号表（勤務時間帯）'!$C$7:$K$36,9,FALSE))</f>
        <v/>
      </c>
      <c r="AT219" s="1127" t="str">
        <f>IF(AT218="","",VLOOKUP(AT218,'標準様式１シフト記号表（勤務時間帯）'!$C$7:$K$36,9,FALSE))</f>
        <v/>
      </c>
      <c r="AU219" s="1103" t="str">
        <f>IF(AU218="","",VLOOKUP(AU218,'標準様式１シフト記号表（勤務時間帯）'!$C$7:$K$36,9,FALSE))</f>
        <v/>
      </c>
      <c r="AV219" s="1116" t="str">
        <f>IF(AV218="","",VLOOKUP(AV218,'標準様式１シフト記号表（勤務時間帯）'!$C$7:$K$36,9,FALSE))</f>
        <v/>
      </c>
      <c r="AW219" s="1116" t="str">
        <f>IF(AW218="","",VLOOKUP(AW218,'標準様式１シフト記号表（勤務時間帯）'!$C$7:$K$36,9,FALSE))</f>
        <v/>
      </c>
      <c r="AX219" s="1162">
        <f>IF($BB$4="４週",SUM(S219:AT219),IF($BB$4="暦月",SUM(S219:AW219),""))</f>
        <v>0</v>
      </c>
      <c r="AY219" s="1175"/>
      <c r="AZ219" s="1186">
        <f>IF($BB$4="４週",AX219/4,IF($BB$4="暦月",'標準様式１（100名）'!AX219/('標準様式１（100名）'!$BB$9/7),""))</f>
        <v>0</v>
      </c>
      <c r="BA219" s="1195"/>
      <c r="BB219" s="1210"/>
      <c r="BC219" s="1049"/>
      <c r="BD219" s="1049"/>
      <c r="BE219" s="1049"/>
      <c r="BF219" s="1061"/>
    </row>
    <row r="220" spans="2:58" ht="20.25" customHeight="1">
      <c r="B220" s="939"/>
      <c r="C220" s="960"/>
      <c r="D220" s="980"/>
      <c r="E220" s="990"/>
      <c r="F220" s="1244">
        <f>C218</f>
        <v>0</v>
      </c>
      <c r="G220" s="1007"/>
      <c r="H220" s="1018"/>
      <c r="I220" s="1026"/>
      <c r="J220" s="1026"/>
      <c r="K220" s="1031"/>
      <c r="L220" s="1042"/>
      <c r="M220" s="1051"/>
      <c r="N220" s="1051"/>
      <c r="O220" s="1063"/>
      <c r="P220" s="1070" t="s">
        <v>316</v>
      </c>
      <c r="Q220" s="1079"/>
      <c r="R220" s="1087"/>
      <c r="S220" s="1104" t="str">
        <f>IF(S218="","",VLOOKUP(S218,'標準様式１シフト記号表（勤務時間帯）'!$C$7:$U$36,19,FALSE))</f>
        <v/>
      </c>
      <c r="T220" s="1117" t="str">
        <f>IF(T218="","",VLOOKUP(T218,'標準様式１シフト記号表（勤務時間帯）'!$C$7:$U$36,19,FALSE))</f>
        <v/>
      </c>
      <c r="U220" s="1117" t="str">
        <f>IF(U218="","",VLOOKUP(U218,'標準様式１シフト記号表（勤務時間帯）'!$C$7:$U$36,19,FALSE))</f>
        <v/>
      </c>
      <c r="V220" s="1117" t="str">
        <f>IF(V218="","",VLOOKUP(V218,'標準様式１シフト記号表（勤務時間帯）'!$C$7:$U$36,19,FALSE))</f>
        <v/>
      </c>
      <c r="W220" s="1117" t="str">
        <f>IF(W218="","",VLOOKUP(W218,'標準様式１シフト記号表（勤務時間帯）'!$C$7:$U$36,19,FALSE))</f>
        <v/>
      </c>
      <c r="X220" s="1117" t="str">
        <f>IF(X218="","",VLOOKUP(X218,'標準様式１シフト記号表（勤務時間帯）'!$C$7:$U$36,19,FALSE))</f>
        <v/>
      </c>
      <c r="Y220" s="1128" t="str">
        <f>IF(Y218="","",VLOOKUP(Y218,'標準様式１シフト記号表（勤務時間帯）'!$C$7:$U$36,19,FALSE))</f>
        <v/>
      </c>
      <c r="Z220" s="1104" t="str">
        <f>IF(Z218="","",VLOOKUP(Z218,'標準様式１シフト記号表（勤務時間帯）'!$C$7:$U$36,19,FALSE))</f>
        <v/>
      </c>
      <c r="AA220" s="1117" t="str">
        <f>IF(AA218="","",VLOOKUP(AA218,'標準様式１シフト記号表（勤務時間帯）'!$C$7:$U$36,19,FALSE))</f>
        <v/>
      </c>
      <c r="AB220" s="1117" t="str">
        <f>IF(AB218="","",VLOOKUP(AB218,'標準様式１シフト記号表（勤務時間帯）'!$C$7:$U$36,19,FALSE))</f>
        <v/>
      </c>
      <c r="AC220" s="1117" t="str">
        <f>IF(AC218="","",VLOOKUP(AC218,'標準様式１シフト記号表（勤務時間帯）'!$C$7:$U$36,19,FALSE))</f>
        <v/>
      </c>
      <c r="AD220" s="1117" t="str">
        <f>IF(AD218="","",VLOOKUP(AD218,'標準様式１シフト記号表（勤務時間帯）'!$C$7:$U$36,19,FALSE))</f>
        <v/>
      </c>
      <c r="AE220" s="1117" t="str">
        <f>IF(AE218="","",VLOOKUP(AE218,'標準様式１シフト記号表（勤務時間帯）'!$C$7:$U$36,19,FALSE))</f>
        <v/>
      </c>
      <c r="AF220" s="1128" t="str">
        <f>IF(AF218="","",VLOOKUP(AF218,'標準様式１シフト記号表（勤務時間帯）'!$C$7:$U$36,19,FALSE))</f>
        <v/>
      </c>
      <c r="AG220" s="1104" t="str">
        <f>IF(AG218="","",VLOOKUP(AG218,'標準様式１シフト記号表（勤務時間帯）'!$C$7:$U$36,19,FALSE))</f>
        <v/>
      </c>
      <c r="AH220" s="1117" t="str">
        <f>IF(AH218="","",VLOOKUP(AH218,'標準様式１シフト記号表（勤務時間帯）'!$C$7:$U$36,19,FALSE))</f>
        <v/>
      </c>
      <c r="AI220" s="1117" t="str">
        <f>IF(AI218="","",VLOOKUP(AI218,'標準様式１シフト記号表（勤務時間帯）'!$C$7:$U$36,19,FALSE))</f>
        <v/>
      </c>
      <c r="AJ220" s="1117" t="str">
        <f>IF(AJ218="","",VLOOKUP(AJ218,'標準様式１シフト記号表（勤務時間帯）'!$C$7:$U$36,19,FALSE))</f>
        <v/>
      </c>
      <c r="AK220" s="1117" t="str">
        <f>IF(AK218="","",VLOOKUP(AK218,'標準様式１シフト記号表（勤務時間帯）'!$C$7:$U$36,19,FALSE))</f>
        <v/>
      </c>
      <c r="AL220" s="1117" t="str">
        <f>IF(AL218="","",VLOOKUP(AL218,'標準様式１シフト記号表（勤務時間帯）'!$C$7:$U$36,19,FALSE))</f>
        <v/>
      </c>
      <c r="AM220" s="1128" t="str">
        <f>IF(AM218="","",VLOOKUP(AM218,'標準様式１シフト記号表（勤務時間帯）'!$C$7:$U$36,19,FALSE))</f>
        <v/>
      </c>
      <c r="AN220" s="1104" t="str">
        <f>IF(AN218="","",VLOOKUP(AN218,'標準様式１シフト記号表（勤務時間帯）'!$C$7:$U$36,19,FALSE))</f>
        <v/>
      </c>
      <c r="AO220" s="1117" t="str">
        <f>IF(AO218="","",VLOOKUP(AO218,'標準様式１シフト記号表（勤務時間帯）'!$C$7:$U$36,19,FALSE))</f>
        <v/>
      </c>
      <c r="AP220" s="1117" t="str">
        <f>IF(AP218="","",VLOOKUP(AP218,'標準様式１シフト記号表（勤務時間帯）'!$C$7:$U$36,19,FALSE))</f>
        <v/>
      </c>
      <c r="AQ220" s="1117" t="str">
        <f>IF(AQ218="","",VLOOKUP(AQ218,'標準様式１シフト記号表（勤務時間帯）'!$C$7:$U$36,19,FALSE))</f>
        <v/>
      </c>
      <c r="AR220" s="1117" t="str">
        <f>IF(AR218="","",VLOOKUP(AR218,'標準様式１シフト記号表（勤務時間帯）'!$C$7:$U$36,19,FALSE))</f>
        <v/>
      </c>
      <c r="AS220" s="1117" t="str">
        <f>IF(AS218="","",VLOOKUP(AS218,'標準様式１シフト記号表（勤務時間帯）'!$C$7:$U$36,19,FALSE))</f>
        <v/>
      </c>
      <c r="AT220" s="1128" t="str">
        <f>IF(AT218="","",VLOOKUP(AT218,'標準様式１シフト記号表（勤務時間帯）'!$C$7:$U$36,19,FALSE))</f>
        <v/>
      </c>
      <c r="AU220" s="1104" t="str">
        <f>IF(AU218="","",VLOOKUP(AU218,'標準様式１シフト記号表（勤務時間帯）'!$C$7:$U$36,19,FALSE))</f>
        <v/>
      </c>
      <c r="AV220" s="1117" t="str">
        <f>IF(AV218="","",VLOOKUP(AV218,'標準様式１シフト記号表（勤務時間帯）'!$C$7:$U$36,19,FALSE))</f>
        <v/>
      </c>
      <c r="AW220" s="1117" t="str">
        <f>IF(AW218="","",VLOOKUP(AW218,'標準様式１シフト記号表（勤務時間帯）'!$C$7:$U$36,19,FALSE))</f>
        <v/>
      </c>
      <c r="AX220" s="1163">
        <f>IF($BB$4="４週",SUM(S220:AT220),IF($BB$4="暦月",SUM(S220:AW220),""))</f>
        <v>0</v>
      </c>
      <c r="AY220" s="1176"/>
      <c r="AZ220" s="1187">
        <f>IF($BB$4="４週",AX220/4,IF($BB$4="暦月",'標準様式１（100名）'!AX220/('標準様式１（100名）'!$BB$9/7),""))</f>
        <v>0</v>
      </c>
      <c r="BA220" s="1196"/>
      <c r="BB220" s="1211"/>
      <c r="BC220" s="1051"/>
      <c r="BD220" s="1051"/>
      <c r="BE220" s="1051"/>
      <c r="BF220" s="1063"/>
    </row>
    <row r="221" spans="2:58" ht="20.25" customHeight="1">
      <c r="B221" s="939">
        <f>B218+1</f>
        <v>67</v>
      </c>
      <c r="C221" s="958"/>
      <c r="D221" s="978"/>
      <c r="E221" s="988"/>
      <c r="F221" s="995"/>
      <c r="G221" s="995"/>
      <c r="H221" s="1019"/>
      <c r="I221" s="1026"/>
      <c r="J221" s="1026"/>
      <c r="K221" s="1031"/>
      <c r="L221" s="1041"/>
      <c r="M221" s="1050"/>
      <c r="N221" s="1050"/>
      <c r="O221" s="1062"/>
      <c r="P221" s="1071" t="s">
        <v>589</v>
      </c>
      <c r="Q221" s="1080"/>
      <c r="R221" s="1088"/>
      <c r="S221" s="1252"/>
      <c r="T221" s="1254"/>
      <c r="U221" s="1254"/>
      <c r="V221" s="1254"/>
      <c r="W221" s="1254"/>
      <c r="X221" s="1254"/>
      <c r="Y221" s="1255"/>
      <c r="Z221" s="1252"/>
      <c r="AA221" s="1254"/>
      <c r="AB221" s="1254"/>
      <c r="AC221" s="1254"/>
      <c r="AD221" s="1254"/>
      <c r="AE221" s="1254"/>
      <c r="AF221" s="1255"/>
      <c r="AG221" s="1252"/>
      <c r="AH221" s="1254"/>
      <c r="AI221" s="1254"/>
      <c r="AJ221" s="1254"/>
      <c r="AK221" s="1254"/>
      <c r="AL221" s="1254"/>
      <c r="AM221" s="1255"/>
      <c r="AN221" s="1252"/>
      <c r="AO221" s="1254"/>
      <c r="AP221" s="1254"/>
      <c r="AQ221" s="1254"/>
      <c r="AR221" s="1254"/>
      <c r="AS221" s="1254"/>
      <c r="AT221" s="1255"/>
      <c r="AU221" s="1252"/>
      <c r="AV221" s="1254"/>
      <c r="AW221" s="1254"/>
      <c r="AX221" s="1257"/>
      <c r="AY221" s="1261"/>
      <c r="AZ221" s="1264"/>
      <c r="BA221" s="1267"/>
      <c r="BB221" s="1209"/>
      <c r="BC221" s="1050"/>
      <c r="BD221" s="1050"/>
      <c r="BE221" s="1050"/>
      <c r="BF221" s="1062"/>
    </row>
    <row r="222" spans="2:58" ht="20.25" customHeight="1">
      <c r="B222" s="939"/>
      <c r="C222" s="959"/>
      <c r="D222" s="979"/>
      <c r="E222" s="989"/>
      <c r="F222" s="993"/>
      <c r="G222" s="1006"/>
      <c r="H222" s="1018"/>
      <c r="I222" s="1026"/>
      <c r="J222" s="1026"/>
      <c r="K222" s="1031"/>
      <c r="L222" s="1040"/>
      <c r="M222" s="1049"/>
      <c r="N222" s="1049"/>
      <c r="O222" s="1061"/>
      <c r="P222" s="1069" t="s">
        <v>590</v>
      </c>
      <c r="Q222" s="1078"/>
      <c r="R222" s="1086"/>
      <c r="S222" s="1103" t="str">
        <f>IF(S221="","",VLOOKUP(S221,'標準様式１シフト記号表（勤務時間帯）'!$C$7:$K$36,9,FALSE))</f>
        <v/>
      </c>
      <c r="T222" s="1116" t="str">
        <f>IF(T221="","",VLOOKUP(T221,'標準様式１シフト記号表（勤務時間帯）'!$C$7:$K$36,9,FALSE))</f>
        <v/>
      </c>
      <c r="U222" s="1116" t="str">
        <f>IF(U221="","",VLOOKUP(U221,'標準様式１シフト記号表（勤務時間帯）'!$C$7:$K$36,9,FALSE))</f>
        <v/>
      </c>
      <c r="V222" s="1116" t="str">
        <f>IF(V221="","",VLOOKUP(V221,'標準様式１シフト記号表（勤務時間帯）'!$C$7:$K$36,9,FALSE))</f>
        <v/>
      </c>
      <c r="W222" s="1116" t="str">
        <f>IF(W221="","",VLOOKUP(W221,'標準様式１シフト記号表（勤務時間帯）'!$C$7:$K$36,9,FALSE))</f>
        <v/>
      </c>
      <c r="X222" s="1116" t="str">
        <f>IF(X221="","",VLOOKUP(X221,'標準様式１シフト記号表（勤務時間帯）'!$C$7:$K$36,9,FALSE))</f>
        <v/>
      </c>
      <c r="Y222" s="1127" t="str">
        <f>IF(Y221="","",VLOOKUP(Y221,'標準様式１シフト記号表（勤務時間帯）'!$C$7:$K$36,9,FALSE))</f>
        <v/>
      </c>
      <c r="Z222" s="1103" t="str">
        <f>IF(Z221="","",VLOOKUP(Z221,'標準様式１シフト記号表（勤務時間帯）'!$C$7:$K$36,9,FALSE))</f>
        <v/>
      </c>
      <c r="AA222" s="1116" t="str">
        <f>IF(AA221="","",VLOOKUP(AA221,'標準様式１シフト記号表（勤務時間帯）'!$C$7:$K$36,9,FALSE))</f>
        <v/>
      </c>
      <c r="AB222" s="1116" t="str">
        <f>IF(AB221="","",VLOOKUP(AB221,'標準様式１シフト記号表（勤務時間帯）'!$C$7:$K$36,9,FALSE))</f>
        <v/>
      </c>
      <c r="AC222" s="1116" t="str">
        <f>IF(AC221="","",VLOOKUP(AC221,'標準様式１シフト記号表（勤務時間帯）'!$C$7:$K$36,9,FALSE))</f>
        <v/>
      </c>
      <c r="AD222" s="1116" t="str">
        <f>IF(AD221="","",VLOOKUP(AD221,'標準様式１シフト記号表（勤務時間帯）'!$C$7:$K$36,9,FALSE))</f>
        <v/>
      </c>
      <c r="AE222" s="1116" t="str">
        <f>IF(AE221="","",VLOOKUP(AE221,'標準様式１シフト記号表（勤務時間帯）'!$C$7:$K$36,9,FALSE))</f>
        <v/>
      </c>
      <c r="AF222" s="1127" t="str">
        <f>IF(AF221="","",VLOOKUP(AF221,'標準様式１シフト記号表（勤務時間帯）'!$C$7:$K$36,9,FALSE))</f>
        <v/>
      </c>
      <c r="AG222" s="1103" t="str">
        <f>IF(AG221="","",VLOOKUP(AG221,'標準様式１シフト記号表（勤務時間帯）'!$C$7:$K$36,9,FALSE))</f>
        <v/>
      </c>
      <c r="AH222" s="1116" t="str">
        <f>IF(AH221="","",VLOOKUP(AH221,'標準様式１シフト記号表（勤務時間帯）'!$C$7:$K$36,9,FALSE))</f>
        <v/>
      </c>
      <c r="AI222" s="1116" t="str">
        <f>IF(AI221="","",VLOOKUP(AI221,'標準様式１シフト記号表（勤務時間帯）'!$C$7:$K$36,9,FALSE))</f>
        <v/>
      </c>
      <c r="AJ222" s="1116" t="str">
        <f>IF(AJ221="","",VLOOKUP(AJ221,'標準様式１シフト記号表（勤務時間帯）'!$C$7:$K$36,9,FALSE))</f>
        <v/>
      </c>
      <c r="AK222" s="1116" t="str">
        <f>IF(AK221="","",VLOOKUP(AK221,'標準様式１シフト記号表（勤務時間帯）'!$C$7:$K$36,9,FALSE))</f>
        <v/>
      </c>
      <c r="AL222" s="1116" t="str">
        <f>IF(AL221="","",VLOOKUP(AL221,'標準様式１シフト記号表（勤務時間帯）'!$C$7:$K$36,9,FALSE))</f>
        <v/>
      </c>
      <c r="AM222" s="1127" t="str">
        <f>IF(AM221="","",VLOOKUP(AM221,'標準様式１シフト記号表（勤務時間帯）'!$C$7:$K$36,9,FALSE))</f>
        <v/>
      </c>
      <c r="AN222" s="1103" t="str">
        <f>IF(AN221="","",VLOOKUP(AN221,'標準様式１シフト記号表（勤務時間帯）'!$C$7:$K$36,9,FALSE))</f>
        <v/>
      </c>
      <c r="AO222" s="1116" t="str">
        <f>IF(AO221="","",VLOOKUP(AO221,'標準様式１シフト記号表（勤務時間帯）'!$C$7:$K$36,9,FALSE))</f>
        <v/>
      </c>
      <c r="AP222" s="1116" t="str">
        <f>IF(AP221="","",VLOOKUP(AP221,'標準様式１シフト記号表（勤務時間帯）'!$C$7:$K$36,9,FALSE))</f>
        <v/>
      </c>
      <c r="AQ222" s="1116" t="str">
        <f>IF(AQ221="","",VLOOKUP(AQ221,'標準様式１シフト記号表（勤務時間帯）'!$C$7:$K$36,9,FALSE))</f>
        <v/>
      </c>
      <c r="AR222" s="1116" t="str">
        <f>IF(AR221="","",VLOOKUP(AR221,'標準様式１シフト記号表（勤務時間帯）'!$C$7:$K$36,9,FALSE))</f>
        <v/>
      </c>
      <c r="AS222" s="1116" t="str">
        <f>IF(AS221="","",VLOOKUP(AS221,'標準様式１シフト記号表（勤務時間帯）'!$C$7:$K$36,9,FALSE))</f>
        <v/>
      </c>
      <c r="AT222" s="1127" t="str">
        <f>IF(AT221="","",VLOOKUP(AT221,'標準様式１シフト記号表（勤務時間帯）'!$C$7:$K$36,9,FALSE))</f>
        <v/>
      </c>
      <c r="AU222" s="1103" t="str">
        <f>IF(AU221="","",VLOOKUP(AU221,'標準様式１シフト記号表（勤務時間帯）'!$C$7:$K$36,9,FALSE))</f>
        <v/>
      </c>
      <c r="AV222" s="1116" t="str">
        <f>IF(AV221="","",VLOOKUP(AV221,'標準様式１シフト記号表（勤務時間帯）'!$C$7:$K$36,9,FALSE))</f>
        <v/>
      </c>
      <c r="AW222" s="1116" t="str">
        <f>IF(AW221="","",VLOOKUP(AW221,'標準様式１シフト記号表（勤務時間帯）'!$C$7:$K$36,9,FALSE))</f>
        <v/>
      </c>
      <c r="AX222" s="1162">
        <f>IF($BB$4="４週",SUM(S222:AT222),IF($BB$4="暦月",SUM(S222:AW222),""))</f>
        <v>0</v>
      </c>
      <c r="AY222" s="1175"/>
      <c r="AZ222" s="1186">
        <f>IF($BB$4="４週",AX222/4,IF($BB$4="暦月",'標準様式１（100名）'!AX222/('標準様式１（100名）'!$BB$9/7),""))</f>
        <v>0</v>
      </c>
      <c r="BA222" s="1195"/>
      <c r="BB222" s="1210"/>
      <c r="BC222" s="1049"/>
      <c r="BD222" s="1049"/>
      <c r="BE222" s="1049"/>
      <c r="BF222" s="1061"/>
    </row>
    <row r="223" spans="2:58" ht="20.25" customHeight="1">
      <c r="B223" s="939"/>
      <c r="C223" s="960"/>
      <c r="D223" s="980"/>
      <c r="E223" s="990"/>
      <c r="F223" s="1244">
        <f>C221</f>
        <v>0</v>
      </c>
      <c r="G223" s="1007"/>
      <c r="H223" s="1018"/>
      <c r="I223" s="1026"/>
      <c r="J223" s="1026"/>
      <c r="K223" s="1031"/>
      <c r="L223" s="1042"/>
      <c r="M223" s="1051"/>
      <c r="N223" s="1051"/>
      <c r="O223" s="1063"/>
      <c r="P223" s="1070" t="s">
        <v>316</v>
      </c>
      <c r="Q223" s="1079"/>
      <c r="R223" s="1087"/>
      <c r="S223" s="1104" t="str">
        <f>IF(S221="","",VLOOKUP(S221,'標準様式１シフト記号表（勤務時間帯）'!$C$7:$U$36,19,FALSE))</f>
        <v/>
      </c>
      <c r="T223" s="1117" t="str">
        <f>IF(T221="","",VLOOKUP(T221,'標準様式１シフト記号表（勤務時間帯）'!$C$7:$U$36,19,FALSE))</f>
        <v/>
      </c>
      <c r="U223" s="1117" t="str">
        <f>IF(U221="","",VLOOKUP(U221,'標準様式１シフト記号表（勤務時間帯）'!$C$7:$U$36,19,FALSE))</f>
        <v/>
      </c>
      <c r="V223" s="1117" t="str">
        <f>IF(V221="","",VLOOKUP(V221,'標準様式１シフト記号表（勤務時間帯）'!$C$7:$U$36,19,FALSE))</f>
        <v/>
      </c>
      <c r="W223" s="1117" t="str">
        <f>IF(W221="","",VLOOKUP(W221,'標準様式１シフト記号表（勤務時間帯）'!$C$7:$U$36,19,FALSE))</f>
        <v/>
      </c>
      <c r="X223" s="1117" t="str">
        <f>IF(X221="","",VLOOKUP(X221,'標準様式１シフト記号表（勤務時間帯）'!$C$7:$U$36,19,FALSE))</f>
        <v/>
      </c>
      <c r="Y223" s="1128" t="str">
        <f>IF(Y221="","",VLOOKUP(Y221,'標準様式１シフト記号表（勤務時間帯）'!$C$7:$U$36,19,FALSE))</f>
        <v/>
      </c>
      <c r="Z223" s="1104" t="str">
        <f>IF(Z221="","",VLOOKUP(Z221,'標準様式１シフト記号表（勤務時間帯）'!$C$7:$U$36,19,FALSE))</f>
        <v/>
      </c>
      <c r="AA223" s="1117" t="str">
        <f>IF(AA221="","",VLOOKUP(AA221,'標準様式１シフト記号表（勤務時間帯）'!$C$7:$U$36,19,FALSE))</f>
        <v/>
      </c>
      <c r="AB223" s="1117" t="str">
        <f>IF(AB221="","",VLOOKUP(AB221,'標準様式１シフト記号表（勤務時間帯）'!$C$7:$U$36,19,FALSE))</f>
        <v/>
      </c>
      <c r="AC223" s="1117" t="str">
        <f>IF(AC221="","",VLOOKUP(AC221,'標準様式１シフト記号表（勤務時間帯）'!$C$7:$U$36,19,FALSE))</f>
        <v/>
      </c>
      <c r="AD223" s="1117" t="str">
        <f>IF(AD221="","",VLOOKUP(AD221,'標準様式１シフト記号表（勤務時間帯）'!$C$7:$U$36,19,FALSE))</f>
        <v/>
      </c>
      <c r="AE223" s="1117" t="str">
        <f>IF(AE221="","",VLOOKUP(AE221,'標準様式１シフト記号表（勤務時間帯）'!$C$7:$U$36,19,FALSE))</f>
        <v/>
      </c>
      <c r="AF223" s="1128" t="str">
        <f>IF(AF221="","",VLOOKUP(AF221,'標準様式１シフト記号表（勤務時間帯）'!$C$7:$U$36,19,FALSE))</f>
        <v/>
      </c>
      <c r="AG223" s="1104" t="str">
        <f>IF(AG221="","",VLOOKUP(AG221,'標準様式１シフト記号表（勤務時間帯）'!$C$7:$U$36,19,FALSE))</f>
        <v/>
      </c>
      <c r="AH223" s="1117" t="str">
        <f>IF(AH221="","",VLOOKUP(AH221,'標準様式１シフト記号表（勤務時間帯）'!$C$7:$U$36,19,FALSE))</f>
        <v/>
      </c>
      <c r="AI223" s="1117" t="str">
        <f>IF(AI221="","",VLOOKUP(AI221,'標準様式１シフト記号表（勤務時間帯）'!$C$7:$U$36,19,FALSE))</f>
        <v/>
      </c>
      <c r="AJ223" s="1117" t="str">
        <f>IF(AJ221="","",VLOOKUP(AJ221,'標準様式１シフト記号表（勤務時間帯）'!$C$7:$U$36,19,FALSE))</f>
        <v/>
      </c>
      <c r="AK223" s="1117" t="str">
        <f>IF(AK221="","",VLOOKUP(AK221,'標準様式１シフト記号表（勤務時間帯）'!$C$7:$U$36,19,FALSE))</f>
        <v/>
      </c>
      <c r="AL223" s="1117" t="str">
        <f>IF(AL221="","",VLOOKUP(AL221,'標準様式１シフト記号表（勤務時間帯）'!$C$7:$U$36,19,FALSE))</f>
        <v/>
      </c>
      <c r="AM223" s="1128" t="str">
        <f>IF(AM221="","",VLOOKUP(AM221,'標準様式１シフト記号表（勤務時間帯）'!$C$7:$U$36,19,FALSE))</f>
        <v/>
      </c>
      <c r="AN223" s="1104" t="str">
        <f>IF(AN221="","",VLOOKUP(AN221,'標準様式１シフト記号表（勤務時間帯）'!$C$7:$U$36,19,FALSE))</f>
        <v/>
      </c>
      <c r="AO223" s="1117" t="str">
        <f>IF(AO221="","",VLOOKUP(AO221,'標準様式１シフト記号表（勤務時間帯）'!$C$7:$U$36,19,FALSE))</f>
        <v/>
      </c>
      <c r="AP223" s="1117" t="str">
        <f>IF(AP221="","",VLOOKUP(AP221,'標準様式１シフト記号表（勤務時間帯）'!$C$7:$U$36,19,FALSE))</f>
        <v/>
      </c>
      <c r="AQ223" s="1117" t="str">
        <f>IF(AQ221="","",VLOOKUP(AQ221,'標準様式１シフト記号表（勤務時間帯）'!$C$7:$U$36,19,FALSE))</f>
        <v/>
      </c>
      <c r="AR223" s="1117" t="str">
        <f>IF(AR221="","",VLOOKUP(AR221,'標準様式１シフト記号表（勤務時間帯）'!$C$7:$U$36,19,FALSE))</f>
        <v/>
      </c>
      <c r="AS223" s="1117" t="str">
        <f>IF(AS221="","",VLOOKUP(AS221,'標準様式１シフト記号表（勤務時間帯）'!$C$7:$U$36,19,FALSE))</f>
        <v/>
      </c>
      <c r="AT223" s="1128" t="str">
        <f>IF(AT221="","",VLOOKUP(AT221,'標準様式１シフト記号表（勤務時間帯）'!$C$7:$U$36,19,FALSE))</f>
        <v/>
      </c>
      <c r="AU223" s="1104" t="str">
        <f>IF(AU221="","",VLOOKUP(AU221,'標準様式１シフト記号表（勤務時間帯）'!$C$7:$U$36,19,FALSE))</f>
        <v/>
      </c>
      <c r="AV223" s="1117" t="str">
        <f>IF(AV221="","",VLOOKUP(AV221,'標準様式１シフト記号表（勤務時間帯）'!$C$7:$U$36,19,FALSE))</f>
        <v/>
      </c>
      <c r="AW223" s="1117" t="str">
        <f>IF(AW221="","",VLOOKUP(AW221,'標準様式１シフト記号表（勤務時間帯）'!$C$7:$U$36,19,FALSE))</f>
        <v/>
      </c>
      <c r="AX223" s="1163">
        <f>IF($BB$4="４週",SUM(S223:AT223),IF($BB$4="暦月",SUM(S223:AW223),""))</f>
        <v>0</v>
      </c>
      <c r="AY223" s="1176"/>
      <c r="AZ223" s="1187">
        <f>IF($BB$4="４週",AX223/4,IF($BB$4="暦月",'標準様式１（100名）'!AX223/('標準様式１（100名）'!$BB$9/7),""))</f>
        <v>0</v>
      </c>
      <c r="BA223" s="1196"/>
      <c r="BB223" s="1211"/>
      <c r="BC223" s="1051"/>
      <c r="BD223" s="1051"/>
      <c r="BE223" s="1051"/>
      <c r="BF223" s="1063"/>
    </row>
    <row r="224" spans="2:58" ht="20.25" customHeight="1">
      <c r="B224" s="939">
        <f>B221+1</f>
        <v>68</v>
      </c>
      <c r="C224" s="958"/>
      <c r="D224" s="978"/>
      <c r="E224" s="988"/>
      <c r="F224" s="995"/>
      <c r="G224" s="995"/>
      <c r="H224" s="1019"/>
      <c r="I224" s="1026"/>
      <c r="J224" s="1026"/>
      <c r="K224" s="1031"/>
      <c r="L224" s="1041"/>
      <c r="M224" s="1050"/>
      <c r="N224" s="1050"/>
      <c r="O224" s="1062"/>
      <c r="P224" s="1071" t="s">
        <v>589</v>
      </c>
      <c r="Q224" s="1080"/>
      <c r="R224" s="1088"/>
      <c r="S224" s="1252"/>
      <c r="T224" s="1254"/>
      <c r="U224" s="1254"/>
      <c r="V224" s="1254"/>
      <c r="W224" s="1254"/>
      <c r="X224" s="1254"/>
      <c r="Y224" s="1255"/>
      <c r="Z224" s="1252"/>
      <c r="AA224" s="1254"/>
      <c r="AB224" s="1254"/>
      <c r="AC224" s="1254"/>
      <c r="AD224" s="1254"/>
      <c r="AE224" s="1254"/>
      <c r="AF224" s="1255"/>
      <c r="AG224" s="1252"/>
      <c r="AH224" s="1254"/>
      <c r="AI224" s="1254"/>
      <c r="AJ224" s="1254"/>
      <c r="AK224" s="1254"/>
      <c r="AL224" s="1254"/>
      <c r="AM224" s="1255"/>
      <c r="AN224" s="1252"/>
      <c r="AO224" s="1254"/>
      <c r="AP224" s="1254"/>
      <c r="AQ224" s="1254"/>
      <c r="AR224" s="1254"/>
      <c r="AS224" s="1254"/>
      <c r="AT224" s="1255"/>
      <c r="AU224" s="1252"/>
      <c r="AV224" s="1254"/>
      <c r="AW224" s="1254"/>
      <c r="AX224" s="1257"/>
      <c r="AY224" s="1261"/>
      <c r="AZ224" s="1264"/>
      <c r="BA224" s="1267"/>
      <c r="BB224" s="1209"/>
      <c r="BC224" s="1050"/>
      <c r="BD224" s="1050"/>
      <c r="BE224" s="1050"/>
      <c r="BF224" s="1062"/>
    </row>
    <row r="225" spans="2:58" ht="20.25" customHeight="1">
      <c r="B225" s="939"/>
      <c r="C225" s="959"/>
      <c r="D225" s="979"/>
      <c r="E225" s="989"/>
      <c r="F225" s="993"/>
      <c r="G225" s="1006"/>
      <c r="H225" s="1018"/>
      <c r="I225" s="1026"/>
      <c r="J225" s="1026"/>
      <c r="K225" s="1031"/>
      <c r="L225" s="1040"/>
      <c r="M225" s="1049"/>
      <c r="N225" s="1049"/>
      <c r="O225" s="1061"/>
      <c r="P225" s="1069" t="s">
        <v>590</v>
      </c>
      <c r="Q225" s="1078"/>
      <c r="R225" s="1086"/>
      <c r="S225" s="1103" t="str">
        <f>IF(S224="","",VLOOKUP(S224,'標準様式１シフト記号表（勤務時間帯）'!$C$7:$K$36,9,FALSE))</f>
        <v/>
      </c>
      <c r="T225" s="1116" t="str">
        <f>IF(T224="","",VLOOKUP(T224,'標準様式１シフト記号表（勤務時間帯）'!$C$7:$K$36,9,FALSE))</f>
        <v/>
      </c>
      <c r="U225" s="1116" t="str">
        <f>IF(U224="","",VLOOKUP(U224,'標準様式１シフト記号表（勤務時間帯）'!$C$7:$K$36,9,FALSE))</f>
        <v/>
      </c>
      <c r="V225" s="1116" t="str">
        <f>IF(V224="","",VLOOKUP(V224,'標準様式１シフト記号表（勤務時間帯）'!$C$7:$K$36,9,FALSE))</f>
        <v/>
      </c>
      <c r="W225" s="1116" t="str">
        <f>IF(W224="","",VLOOKUP(W224,'標準様式１シフト記号表（勤務時間帯）'!$C$7:$K$36,9,FALSE))</f>
        <v/>
      </c>
      <c r="X225" s="1116" t="str">
        <f>IF(X224="","",VLOOKUP(X224,'標準様式１シフト記号表（勤務時間帯）'!$C$7:$K$36,9,FALSE))</f>
        <v/>
      </c>
      <c r="Y225" s="1127" t="str">
        <f>IF(Y224="","",VLOOKUP(Y224,'標準様式１シフト記号表（勤務時間帯）'!$C$7:$K$36,9,FALSE))</f>
        <v/>
      </c>
      <c r="Z225" s="1103" t="str">
        <f>IF(Z224="","",VLOOKUP(Z224,'標準様式１シフト記号表（勤務時間帯）'!$C$7:$K$36,9,FALSE))</f>
        <v/>
      </c>
      <c r="AA225" s="1116" t="str">
        <f>IF(AA224="","",VLOOKUP(AA224,'標準様式１シフト記号表（勤務時間帯）'!$C$7:$K$36,9,FALSE))</f>
        <v/>
      </c>
      <c r="AB225" s="1116" t="str">
        <f>IF(AB224="","",VLOOKUP(AB224,'標準様式１シフト記号表（勤務時間帯）'!$C$7:$K$36,9,FALSE))</f>
        <v/>
      </c>
      <c r="AC225" s="1116" t="str">
        <f>IF(AC224="","",VLOOKUP(AC224,'標準様式１シフト記号表（勤務時間帯）'!$C$7:$K$36,9,FALSE))</f>
        <v/>
      </c>
      <c r="AD225" s="1116" t="str">
        <f>IF(AD224="","",VLOOKUP(AD224,'標準様式１シフト記号表（勤務時間帯）'!$C$7:$K$36,9,FALSE))</f>
        <v/>
      </c>
      <c r="AE225" s="1116" t="str">
        <f>IF(AE224="","",VLOOKUP(AE224,'標準様式１シフト記号表（勤務時間帯）'!$C$7:$K$36,9,FALSE))</f>
        <v/>
      </c>
      <c r="AF225" s="1127" t="str">
        <f>IF(AF224="","",VLOOKUP(AF224,'標準様式１シフト記号表（勤務時間帯）'!$C$7:$K$36,9,FALSE))</f>
        <v/>
      </c>
      <c r="AG225" s="1103" t="str">
        <f>IF(AG224="","",VLOOKUP(AG224,'標準様式１シフト記号表（勤務時間帯）'!$C$7:$K$36,9,FALSE))</f>
        <v/>
      </c>
      <c r="AH225" s="1116" t="str">
        <f>IF(AH224="","",VLOOKUP(AH224,'標準様式１シフト記号表（勤務時間帯）'!$C$7:$K$36,9,FALSE))</f>
        <v/>
      </c>
      <c r="AI225" s="1116" t="str">
        <f>IF(AI224="","",VLOOKUP(AI224,'標準様式１シフト記号表（勤務時間帯）'!$C$7:$K$36,9,FALSE))</f>
        <v/>
      </c>
      <c r="AJ225" s="1116" t="str">
        <f>IF(AJ224="","",VLOOKUP(AJ224,'標準様式１シフト記号表（勤務時間帯）'!$C$7:$K$36,9,FALSE))</f>
        <v/>
      </c>
      <c r="AK225" s="1116" t="str">
        <f>IF(AK224="","",VLOOKUP(AK224,'標準様式１シフト記号表（勤務時間帯）'!$C$7:$K$36,9,FALSE))</f>
        <v/>
      </c>
      <c r="AL225" s="1116" t="str">
        <f>IF(AL224="","",VLOOKUP(AL224,'標準様式１シフト記号表（勤務時間帯）'!$C$7:$K$36,9,FALSE))</f>
        <v/>
      </c>
      <c r="AM225" s="1127" t="str">
        <f>IF(AM224="","",VLOOKUP(AM224,'標準様式１シフト記号表（勤務時間帯）'!$C$7:$K$36,9,FALSE))</f>
        <v/>
      </c>
      <c r="AN225" s="1103" t="str">
        <f>IF(AN224="","",VLOOKUP(AN224,'標準様式１シフト記号表（勤務時間帯）'!$C$7:$K$36,9,FALSE))</f>
        <v/>
      </c>
      <c r="AO225" s="1116" t="str">
        <f>IF(AO224="","",VLOOKUP(AO224,'標準様式１シフト記号表（勤務時間帯）'!$C$7:$K$36,9,FALSE))</f>
        <v/>
      </c>
      <c r="AP225" s="1116" t="str">
        <f>IF(AP224="","",VLOOKUP(AP224,'標準様式１シフト記号表（勤務時間帯）'!$C$7:$K$36,9,FALSE))</f>
        <v/>
      </c>
      <c r="AQ225" s="1116" t="str">
        <f>IF(AQ224="","",VLOOKUP(AQ224,'標準様式１シフト記号表（勤務時間帯）'!$C$7:$K$36,9,FALSE))</f>
        <v/>
      </c>
      <c r="AR225" s="1116" t="str">
        <f>IF(AR224="","",VLOOKUP(AR224,'標準様式１シフト記号表（勤務時間帯）'!$C$7:$K$36,9,FALSE))</f>
        <v/>
      </c>
      <c r="AS225" s="1116" t="str">
        <f>IF(AS224="","",VLOOKUP(AS224,'標準様式１シフト記号表（勤務時間帯）'!$C$7:$K$36,9,FALSE))</f>
        <v/>
      </c>
      <c r="AT225" s="1127" t="str">
        <f>IF(AT224="","",VLOOKUP(AT224,'標準様式１シフト記号表（勤務時間帯）'!$C$7:$K$36,9,FALSE))</f>
        <v/>
      </c>
      <c r="AU225" s="1103" t="str">
        <f>IF(AU224="","",VLOOKUP(AU224,'標準様式１シフト記号表（勤務時間帯）'!$C$7:$K$36,9,FALSE))</f>
        <v/>
      </c>
      <c r="AV225" s="1116" t="str">
        <f>IF(AV224="","",VLOOKUP(AV224,'標準様式１シフト記号表（勤務時間帯）'!$C$7:$K$36,9,FALSE))</f>
        <v/>
      </c>
      <c r="AW225" s="1116" t="str">
        <f>IF(AW224="","",VLOOKUP(AW224,'標準様式１シフト記号表（勤務時間帯）'!$C$7:$K$36,9,FALSE))</f>
        <v/>
      </c>
      <c r="AX225" s="1162">
        <f>IF($BB$4="４週",SUM(S225:AT225),IF($BB$4="暦月",SUM(S225:AW225),""))</f>
        <v>0</v>
      </c>
      <c r="AY225" s="1175"/>
      <c r="AZ225" s="1186">
        <f>IF($BB$4="４週",AX225/4,IF($BB$4="暦月",'標準様式１（100名）'!AX225/('標準様式１（100名）'!$BB$9/7),""))</f>
        <v>0</v>
      </c>
      <c r="BA225" s="1195"/>
      <c r="BB225" s="1210"/>
      <c r="BC225" s="1049"/>
      <c r="BD225" s="1049"/>
      <c r="BE225" s="1049"/>
      <c r="BF225" s="1061"/>
    </row>
    <row r="226" spans="2:58" ht="20.25" customHeight="1">
      <c r="B226" s="939"/>
      <c r="C226" s="960"/>
      <c r="D226" s="980"/>
      <c r="E226" s="990"/>
      <c r="F226" s="1244">
        <f>C224</f>
        <v>0</v>
      </c>
      <c r="G226" s="1007"/>
      <c r="H226" s="1018"/>
      <c r="I226" s="1026"/>
      <c r="J226" s="1026"/>
      <c r="K226" s="1031"/>
      <c r="L226" s="1042"/>
      <c r="M226" s="1051"/>
      <c r="N226" s="1051"/>
      <c r="O226" s="1063"/>
      <c r="P226" s="1070" t="s">
        <v>316</v>
      </c>
      <c r="Q226" s="1079"/>
      <c r="R226" s="1087"/>
      <c r="S226" s="1104" t="str">
        <f>IF(S224="","",VLOOKUP(S224,'標準様式１シフト記号表（勤務時間帯）'!$C$7:$U$36,19,FALSE))</f>
        <v/>
      </c>
      <c r="T226" s="1117" t="str">
        <f>IF(T224="","",VLOOKUP(T224,'標準様式１シフト記号表（勤務時間帯）'!$C$7:$U$36,19,FALSE))</f>
        <v/>
      </c>
      <c r="U226" s="1117" t="str">
        <f>IF(U224="","",VLOOKUP(U224,'標準様式１シフト記号表（勤務時間帯）'!$C$7:$U$36,19,FALSE))</f>
        <v/>
      </c>
      <c r="V226" s="1117" t="str">
        <f>IF(V224="","",VLOOKUP(V224,'標準様式１シフト記号表（勤務時間帯）'!$C$7:$U$36,19,FALSE))</f>
        <v/>
      </c>
      <c r="W226" s="1117" t="str">
        <f>IF(W224="","",VLOOKUP(W224,'標準様式１シフト記号表（勤務時間帯）'!$C$7:$U$36,19,FALSE))</f>
        <v/>
      </c>
      <c r="X226" s="1117" t="str">
        <f>IF(X224="","",VLOOKUP(X224,'標準様式１シフト記号表（勤務時間帯）'!$C$7:$U$36,19,FALSE))</f>
        <v/>
      </c>
      <c r="Y226" s="1128" t="str">
        <f>IF(Y224="","",VLOOKUP(Y224,'標準様式１シフト記号表（勤務時間帯）'!$C$7:$U$36,19,FALSE))</f>
        <v/>
      </c>
      <c r="Z226" s="1104" t="str">
        <f>IF(Z224="","",VLOOKUP(Z224,'標準様式１シフト記号表（勤務時間帯）'!$C$7:$U$36,19,FALSE))</f>
        <v/>
      </c>
      <c r="AA226" s="1117" t="str">
        <f>IF(AA224="","",VLOOKUP(AA224,'標準様式１シフト記号表（勤務時間帯）'!$C$7:$U$36,19,FALSE))</f>
        <v/>
      </c>
      <c r="AB226" s="1117" t="str">
        <f>IF(AB224="","",VLOOKUP(AB224,'標準様式１シフト記号表（勤務時間帯）'!$C$7:$U$36,19,FALSE))</f>
        <v/>
      </c>
      <c r="AC226" s="1117" t="str">
        <f>IF(AC224="","",VLOOKUP(AC224,'標準様式１シフト記号表（勤務時間帯）'!$C$7:$U$36,19,FALSE))</f>
        <v/>
      </c>
      <c r="AD226" s="1117" t="str">
        <f>IF(AD224="","",VLOOKUP(AD224,'標準様式１シフト記号表（勤務時間帯）'!$C$7:$U$36,19,FALSE))</f>
        <v/>
      </c>
      <c r="AE226" s="1117" t="str">
        <f>IF(AE224="","",VLOOKUP(AE224,'標準様式１シフト記号表（勤務時間帯）'!$C$7:$U$36,19,FALSE))</f>
        <v/>
      </c>
      <c r="AF226" s="1128" t="str">
        <f>IF(AF224="","",VLOOKUP(AF224,'標準様式１シフト記号表（勤務時間帯）'!$C$7:$U$36,19,FALSE))</f>
        <v/>
      </c>
      <c r="AG226" s="1104" t="str">
        <f>IF(AG224="","",VLOOKUP(AG224,'標準様式１シフト記号表（勤務時間帯）'!$C$7:$U$36,19,FALSE))</f>
        <v/>
      </c>
      <c r="AH226" s="1117" t="str">
        <f>IF(AH224="","",VLOOKUP(AH224,'標準様式１シフト記号表（勤務時間帯）'!$C$7:$U$36,19,FALSE))</f>
        <v/>
      </c>
      <c r="AI226" s="1117" t="str">
        <f>IF(AI224="","",VLOOKUP(AI224,'標準様式１シフト記号表（勤務時間帯）'!$C$7:$U$36,19,FALSE))</f>
        <v/>
      </c>
      <c r="AJ226" s="1117" t="str">
        <f>IF(AJ224="","",VLOOKUP(AJ224,'標準様式１シフト記号表（勤務時間帯）'!$C$7:$U$36,19,FALSE))</f>
        <v/>
      </c>
      <c r="AK226" s="1117" t="str">
        <f>IF(AK224="","",VLOOKUP(AK224,'標準様式１シフト記号表（勤務時間帯）'!$C$7:$U$36,19,FALSE))</f>
        <v/>
      </c>
      <c r="AL226" s="1117" t="str">
        <f>IF(AL224="","",VLOOKUP(AL224,'標準様式１シフト記号表（勤務時間帯）'!$C$7:$U$36,19,FALSE))</f>
        <v/>
      </c>
      <c r="AM226" s="1128" t="str">
        <f>IF(AM224="","",VLOOKUP(AM224,'標準様式１シフト記号表（勤務時間帯）'!$C$7:$U$36,19,FALSE))</f>
        <v/>
      </c>
      <c r="AN226" s="1104" t="str">
        <f>IF(AN224="","",VLOOKUP(AN224,'標準様式１シフト記号表（勤務時間帯）'!$C$7:$U$36,19,FALSE))</f>
        <v/>
      </c>
      <c r="AO226" s="1117" t="str">
        <f>IF(AO224="","",VLOOKUP(AO224,'標準様式１シフト記号表（勤務時間帯）'!$C$7:$U$36,19,FALSE))</f>
        <v/>
      </c>
      <c r="AP226" s="1117" t="str">
        <f>IF(AP224="","",VLOOKUP(AP224,'標準様式１シフト記号表（勤務時間帯）'!$C$7:$U$36,19,FALSE))</f>
        <v/>
      </c>
      <c r="AQ226" s="1117" t="str">
        <f>IF(AQ224="","",VLOOKUP(AQ224,'標準様式１シフト記号表（勤務時間帯）'!$C$7:$U$36,19,FALSE))</f>
        <v/>
      </c>
      <c r="AR226" s="1117" t="str">
        <f>IF(AR224="","",VLOOKUP(AR224,'標準様式１シフト記号表（勤務時間帯）'!$C$7:$U$36,19,FALSE))</f>
        <v/>
      </c>
      <c r="AS226" s="1117" t="str">
        <f>IF(AS224="","",VLOOKUP(AS224,'標準様式１シフト記号表（勤務時間帯）'!$C$7:$U$36,19,FALSE))</f>
        <v/>
      </c>
      <c r="AT226" s="1128" t="str">
        <f>IF(AT224="","",VLOOKUP(AT224,'標準様式１シフト記号表（勤務時間帯）'!$C$7:$U$36,19,FALSE))</f>
        <v/>
      </c>
      <c r="AU226" s="1104" t="str">
        <f>IF(AU224="","",VLOOKUP(AU224,'標準様式１シフト記号表（勤務時間帯）'!$C$7:$U$36,19,FALSE))</f>
        <v/>
      </c>
      <c r="AV226" s="1117" t="str">
        <f>IF(AV224="","",VLOOKUP(AV224,'標準様式１シフト記号表（勤務時間帯）'!$C$7:$U$36,19,FALSE))</f>
        <v/>
      </c>
      <c r="AW226" s="1117" t="str">
        <f>IF(AW224="","",VLOOKUP(AW224,'標準様式１シフト記号表（勤務時間帯）'!$C$7:$U$36,19,FALSE))</f>
        <v/>
      </c>
      <c r="AX226" s="1163">
        <f>IF($BB$4="４週",SUM(S226:AT226),IF($BB$4="暦月",SUM(S226:AW226),""))</f>
        <v>0</v>
      </c>
      <c r="AY226" s="1176"/>
      <c r="AZ226" s="1187">
        <f>IF($BB$4="４週",AX226/4,IF($BB$4="暦月",'標準様式１（100名）'!AX226/('標準様式１（100名）'!$BB$9/7),""))</f>
        <v>0</v>
      </c>
      <c r="BA226" s="1196"/>
      <c r="BB226" s="1211"/>
      <c r="BC226" s="1051"/>
      <c r="BD226" s="1051"/>
      <c r="BE226" s="1051"/>
      <c r="BF226" s="1063"/>
    </row>
    <row r="227" spans="2:58" ht="20.25" customHeight="1">
      <c r="B227" s="939">
        <f>B224+1</f>
        <v>69</v>
      </c>
      <c r="C227" s="958"/>
      <c r="D227" s="978"/>
      <c r="E227" s="988"/>
      <c r="F227" s="995"/>
      <c r="G227" s="995"/>
      <c r="H227" s="1019"/>
      <c r="I227" s="1026"/>
      <c r="J227" s="1026"/>
      <c r="K227" s="1031"/>
      <c r="L227" s="1041"/>
      <c r="M227" s="1050"/>
      <c r="N227" s="1050"/>
      <c r="O227" s="1062"/>
      <c r="P227" s="1071" t="s">
        <v>589</v>
      </c>
      <c r="Q227" s="1080"/>
      <c r="R227" s="1088"/>
      <c r="S227" s="1252"/>
      <c r="T227" s="1254"/>
      <c r="U227" s="1254"/>
      <c r="V227" s="1254"/>
      <c r="W227" s="1254"/>
      <c r="X227" s="1254"/>
      <c r="Y227" s="1255"/>
      <c r="Z227" s="1252"/>
      <c r="AA227" s="1254"/>
      <c r="AB227" s="1254"/>
      <c r="AC227" s="1254"/>
      <c r="AD227" s="1254"/>
      <c r="AE227" s="1254"/>
      <c r="AF227" s="1255"/>
      <c r="AG227" s="1252"/>
      <c r="AH227" s="1254"/>
      <c r="AI227" s="1254"/>
      <c r="AJ227" s="1254"/>
      <c r="AK227" s="1254"/>
      <c r="AL227" s="1254"/>
      <c r="AM227" s="1255"/>
      <c r="AN227" s="1252"/>
      <c r="AO227" s="1254"/>
      <c r="AP227" s="1254"/>
      <c r="AQ227" s="1254"/>
      <c r="AR227" s="1254"/>
      <c r="AS227" s="1254"/>
      <c r="AT227" s="1255"/>
      <c r="AU227" s="1252"/>
      <c r="AV227" s="1254"/>
      <c r="AW227" s="1254"/>
      <c r="AX227" s="1257"/>
      <c r="AY227" s="1261"/>
      <c r="AZ227" s="1264"/>
      <c r="BA227" s="1267"/>
      <c r="BB227" s="1209"/>
      <c r="BC227" s="1050"/>
      <c r="BD227" s="1050"/>
      <c r="BE227" s="1050"/>
      <c r="BF227" s="1062"/>
    </row>
    <row r="228" spans="2:58" ht="20.25" customHeight="1">
      <c r="B228" s="939"/>
      <c r="C228" s="959"/>
      <c r="D228" s="979"/>
      <c r="E228" s="989"/>
      <c r="F228" s="993"/>
      <c r="G228" s="1006"/>
      <c r="H228" s="1018"/>
      <c r="I228" s="1026"/>
      <c r="J228" s="1026"/>
      <c r="K228" s="1031"/>
      <c r="L228" s="1040"/>
      <c r="M228" s="1049"/>
      <c r="N228" s="1049"/>
      <c r="O228" s="1061"/>
      <c r="P228" s="1069" t="s">
        <v>590</v>
      </c>
      <c r="Q228" s="1078"/>
      <c r="R228" s="1086"/>
      <c r="S228" s="1103" t="str">
        <f>IF(S227="","",VLOOKUP(S227,'標準様式１シフト記号表（勤務時間帯）'!$C$7:$K$36,9,FALSE))</f>
        <v/>
      </c>
      <c r="T228" s="1116" t="str">
        <f>IF(T227="","",VLOOKUP(T227,'標準様式１シフト記号表（勤務時間帯）'!$C$7:$K$36,9,FALSE))</f>
        <v/>
      </c>
      <c r="U228" s="1116" t="str">
        <f>IF(U227="","",VLOOKUP(U227,'標準様式１シフト記号表（勤務時間帯）'!$C$7:$K$36,9,FALSE))</f>
        <v/>
      </c>
      <c r="V228" s="1116" t="str">
        <f>IF(V227="","",VLOOKUP(V227,'標準様式１シフト記号表（勤務時間帯）'!$C$7:$K$36,9,FALSE))</f>
        <v/>
      </c>
      <c r="W228" s="1116" t="str">
        <f>IF(W227="","",VLOOKUP(W227,'標準様式１シフト記号表（勤務時間帯）'!$C$7:$K$36,9,FALSE))</f>
        <v/>
      </c>
      <c r="X228" s="1116" t="str">
        <f>IF(X227="","",VLOOKUP(X227,'標準様式１シフト記号表（勤務時間帯）'!$C$7:$K$36,9,FALSE))</f>
        <v/>
      </c>
      <c r="Y228" s="1127" t="str">
        <f>IF(Y227="","",VLOOKUP(Y227,'標準様式１シフト記号表（勤務時間帯）'!$C$7:$K$36,9,FALSE))</f>
        <v/>
      </c>
      <c r="Z228" s="1103" t="str">
        <f>IF(Z227="","",VLOOKUP(Z227,'標準様式１シフト記号表（勤務時間帯）'!$C$7:$K$36,9,FALSE))</f>
        <v/>
      </c>
      <c r="AA228" s="1116" t="str">
        <f>IF(AA227="","",VLOOKUP(AA227,'標準様式１シフト記号表（勤務時間帯）'!$C$7:$K$36,9,FALSE))</f>
        <v/>
      </c>
      <c r="AB228" s="1116" t="str">
        <f>IF(AB227="","",VLOOKUP(AB227,'標準様式１シフト記号表（勤務時間帯）'!$C$7:$K$36,9,FALSE))</f>
        <v/>
      </c>
      <c r="AC228" s="1116" t="str">
        <f>IF(AC227="","",VLOOKUP(AC227,'標準様式１シフト記号表（勤務時間帯）'!$C$7:$K$36,9,FALSE))</f>
        <v/>
      </c>
      <c r="AD228" s="1116" t="str">
        <f>IF(AD227="","",VLOOKUP(AD227,'標準様式１シフト記号表（勤務時間帯）'!$C$7:$K$36,9,FALSE))</f>
        <v/>
      </c>
      <c r="AE228" s="1116" t="str">
        <f>IF(AE227="","",VLOOKUP(AE227,'標準様式１シフト記号表（勤務時間帯）'!$C$7:$K$36,9,FALSE))</f>
        <v/>
      </c>
      <c r="AF228" s="1127" t="str">
        <f>IF(AF227="","",VLOOKUP(AF227,'標準様式１シフト記号表（勤務時間帯）'!$C$7:$K$36,9,FALSE))</f>
        <v/>
      </c>
      <c r="AG228" s="1103" t="str">
        <f>IF(AG227="","",VLOOKUP(AG227,'標準様式１シフト記号表（勤務時間帯）'!$C$7:$K$36,9,FALSE))</f>
        <v/>
      </c>
      <c r="AH228" s="1116" t="str">
        <f>IF(AH227="","",VLOOKUP(AH227,'標準様式１シフト記号表（勤務時間帯）'!$C$7:$K$36,9,FALSE))</f>
        <v/>
      </c>
      <c r="AI228" s="1116" t="str">
        <f>IF(AI227="","",VLOOKUP(AI227,'標準様式１シフト記号表（勤務時間帯）'!$C$7:$K$36,9,FALSE))</f>
        <v/>
      </c>
      <c r="AJ228" s="1116" t="str">
        <f>IF(AJ227="","",VLOOKUP(AJ227,'標準様式１シフト記号表（勤務時間帯）'!$C$7:$K$36,9,FALSE))</f>
        <v/>
      </c>
      <c r="AK228" s="1116" t="str">
        <f>IF(AK227="","",VLOOKUP(AK227,'標準様式１シフト記号表（勤務時間帯）'!$C$7:$K$36,9,FALSE))</f>
        <v/>
      </c>
      <c r="AL228" s="1116" t="str">
        <f>IF(AL227="","",VLOOKUP(AL227,'標準様式１シフト記号表（勤務時間帯）'!$C$7:$K$36,9,FALSE))</f>
        <v/>
      </c>
      <c r="AM228" s="1127" t="str">
        <f>IF(AM227="","",VLOOKUP(AM227,'標準様式１シフト記号表（勤務時間帯）'!$C$7:$K$36,9,FALSE))</f>
        <v/>
      </c>
      <c r="AN228" s="1103" t="str">
        <f>IF(AN227="","",VLOOKUP(AN227,'標準様式１シフト記号表（勤務時間帯）'!$C$7:$K$36,9,FALSE))</f>
        <v/>
      </c>
      <c r="AO228" s="1116" t="str">
        <f>IF(AO227="","",VLOOKUP(AO227,'標準様式１シフト記号表（勤務時間帯）'!$C$7:$K$36,9,FALSE))</f>
        <v/>
      </c>
      <c r="AP228" s="1116" t="str">
        <f>IF(AP227="","",VLOOKUP(AP227,'標準様式１シフト記号表（勤務時間帯）'!$C$7:$K$36,9,FALSE))</f>
        <v/>
      </c>
      <c r="AQ228" s="1116" t="str">
        <f>IF(AQ227="","",VLOOKUP(AQ227,'標準様式１シフト記号表（勤務時間帯）'!$C$7:$K$36,9,FALSE))</f>
        <v/>
      </c>
      <c r="AR228" s="1116" t="str">
        <f>IF(AR227="","",VLOOKUP(AR227,'標準様式１シフト記号表（勤務時間帯）'!$C$7:$K$36,9,FALSE))</f>
        <v/>
      </c>
      <c r="AS228" s="1116" t="str">
        <f>IF(AS227="","",VLOOKUP(AS227,'標準様式１シフト記号表（勤務時間帯）'!$C$7:$K$36,9,FALSE))</f>
        <v/>
      </c>
      <c r="AT228" s="1127" t="str">
        <f>IF(AT227="","",VLOOKUP(AT227,'標準様式１シフト記号表（勤務時間帯）'!$C$7:$K$36,9,FALSE))</f>
        <v/>
      </c>
      <c r="AU228" s="1103" t="str">
        <f>IF(AU227="","",VLOOKUP(AU227,'標準様式１シフト記号表（勤務時間帯）'!$C$7:$K$36,9,FALSE))</f>
        <v/>
      </c>
      <c r="AV228" s="1116" t="str">
        <f>IF(AV227="","",VLOOKUP(AV227,'標準様式１シフト記号表（勤務時間帯）'!$C$7:$K$36,9,FALSE))</f>
        <v/>
      </c>
      <c r="AW228" s="1116" t="str">
        <f>IF(AW227="","",VLOOKUP(AW227,'標準様式１シフト記号表（勤務時間帯）'!$C$7:$K$36,9,FALSE))</f>
        <v/>
      </c>
      <c r="AX228" s="1162">
        <f>IF($BB$4="４週",SUM(S228:AT228),IF($BB$4="暦月",SUM(S228:AW228),""))</f>
        <v>0</v>
      </c>
      <c r="AY228" s="1175"/>
      <c r="AZ228" s="1186">
        <f>IF($BB$4="４週",AX228/4,IF($BB$4="暦月",'標準様式１（100名）'!AX228/('標準様式１（100名）'!$BB$9/7),""))</f>
        <v>0</v>
      </c>
      <c r="BA228" s="1195"/>
      <c r="BB228" s="1210"/>
      <c r="BC228" s="1049"/>
      <c r="BD228" s="1049"/>
      <c r="BE228" s="1049"/>
      <c r="BF228" s="1061"/>
    </row>
    <row r="229" spans="2:58" ht="20.25" customHeight="1">
      <c r="B229" s="939"/>
      <c r="C229" s="960"/>
      <c r="D229" s="980"/>
      <c r="E229" s="990"/>
      <c r="F229" s="1244">
        <f>C227</f>
        <v>0</v>
      </c>
      <c r="G229" s="1007"/>
      <c r="H229" s="1018"/>
      <c r="I229" s="1026"/>
      <c r="J229" s="1026"/>
      <c r="K229" s="1031"/>
      <c r="L229" s="1042"/>
      <c r="M229" s="1051"/>
      <c r="N229" s="1051"/>
      <c r="O229" s="1063"/>
      <c r="P229" s="1070" t="s">
        <v>316</v>
      </c>
      <c r="Q229" s="1079"/>
      <c r="R229" s="1087"/>
      <c r="S229" s="1104" t="str">
        <f>IF(S227="","",VLOOKUP(S227,'標準様式１シフト記号表（勤務時間帯）'!$C$7:$U$36,19,FALSE))</f>
        <v/>
      </c>
      <c r="T229" s="1117" t="str">
        <f>IF(T227="","",VLOOKUP(T227,'標準様式１シフト記号表（勤務時間帯）'!$C$7:$U$36,19,FALSE))</f>
        <v/>
      </c>
      <c r="U229" s="1117" t="str">
        <f>IF(U227="","",VLOOKUP(U227,'標準様式１シフト記号表（勤務時間帯）'!$C$7:$U$36,19,FALSE))</f>
        <v/>
      </c>
      <c r="V229" s="1117" t="str">
        <f>IF(V227="","",VLOOKUP(V227,'標準様式１シフト記号表（勤務時間帯）'!$C$7:$U$36,19,FALSE))</f>
        <v/>
      </c>
      <c r="W229" s="1117" t="str">
        <f>IF(W227="","",VLOOKUP(W227,'標準様式１シフト記号表（勤務時間帯）'!$C$7:$U$36,19,FALSE))</f>
        <v/>
      </c>
      <c r="X229" s="1117" t="str">
        <f>IF(X227="","",VLOOKUP(X227,'標準様式１シフト記号表（勤務時間帯）'!$C$7:$U$36,19,FALSE))</f>
        <v/>
      </c>
      <c r="Y229" s="1128" t="str">
        <f>IF(Y227="","",VLOOKUP(Y227,'標準様式１シフト記号表（勤務時間帯）'!$C$7:$U$36,19,FALSE))</f>
        <v/>
      </c>
      <c r="Z229" s="1104" t="str">
        <f>IF(Z227="","",VLOOKUP(Z227,'標準様式１シフト記号表（勤務時間帯）'!$C$7:$U$36,19,FALSE))</f>
        <v/>
      </c>
      <c r="AA229" s="1117" t="str">
        <f>IF(AA227="","",VLOOKUP(AA227,'標準様式１シフト記号表（勤務時間帯）'!$C$7:$U$36,19,FALSE))</f>
        <v/>
      </c>
      <c r="AB229" s="1117" t="str">
        <f>IF(AB227="","",VLOOKUP(AB227,'標準様式１シフト記号表（勤務時間帯）'!$C$7:$U$36,19,FALSE))</f>
        <v/>
      </c>
      <c r="AC229" s="1117" t="str">
        <f>IF(AC227="","",VLOOKUP(AC227,'標準様式１シフト記号表（勤務時間帯）'!$C$7:$U$36,19,FALSE))</f>
        <v/>
      </c>
      <c r="AD229" s="1117" t="str">
        <f>IF(AD227="","",VLOOKUP(AD227,'標準様式１シフト記号表（勤務時間帯）'!$C$7:$U$36,19,FALSE))</f>
        <v/>
      </c>
      <c r="AE229" s="1117" t="str">
        <f>IF(AE227="","",VLOOKUP(AE227,'標準様式１シフト記号表（勤務時間帯）'!$C$7:$U$36,19,FALSE))</f>
        <v/>
      </c>
      <c r="AF229" s="1128" t="str">
        <f>IF(AF227="","",VLOOKUP(AF227,'標準様式１シフト記号表（勤務時間帯）'!$C$7:$U$36,19,FALSE))</f>
        <v/>
      </c>
      <c r="AG229" s="1104" t="str">
        <f>IF(AG227="","",VLOOKUP(AG227,'標準様式１シフト記号表（勤務時間帯）'!$C$7:$U$36,19,FALSE))</f>
        <v/>
      </c>
      <c r="AH229" s="1117" t="str">
        <f>IF(AH227="","",VLOOKUP(AH227,'標準様式１シフト記号表（勤務時間帯）'!$C$7:$U$36,19,FALSE))</f>
        <v/>
      </c>
      <c r="AI229" s="1117" t="str">
        <f>IF(AI227="","",VLOOKUP(AI227,'標準様式１シフト記号表（勤務時間帯）'!$C$7:$U$36,19,FALSE))</f>
        <v/>
      </c>
      <c r="AJ229" s="1117" t="str">
        <f>IF(AJ227="","",VLOOKUP(AJ227,'標準様式１シフト記号表（勤務時間帯）'!$C$7:$U$36,19,FALSE))</f>
        <v/>
      </c>
      <c r="AK229" s="1117" t="str">
        <f>IF(AK227="","",VLOOKUP(AK227,'標準様式１シフト記号表（勤務時間帯）'!$C$7:$U$36,19,FALSE))</f>
        <v/>
      </c>
      <c r="AL229" s="1117" t="str">
        <f>IF(AL227="","",VLOOKUP(AL227,'標準様式１シフト記号表（勤務時間帯）'!$C$7:$U$36,19,FALSE))</f>
        <v/>
      </c>
      <c r="AM229" s="1128" t="str">
        <f>IF(AM227="","",VLOOKUP(AM227,'標準様式１シフト記号表（勤務時間帯）'!$C$7:$U$36,19,FALSE))</f>
        <v/>
      </c>
      <c r="AN229" s="1104" t="str">
        <f>IF(AN227="","",VLOOKUP(AN227,'標準様式１シフト記号表（勤務時間帯）'!$C$7:$U$36,19,FALSE))</f>
        <v/>
      </c>
      <c r="AO229" s="1117" t="str">
        <f>IF(AO227="","",VLOOKUP(AO227,'標準様式１シフト記号表（勤務時間帯）'!$C$7:$U$36,19,FALSE))</f>
        <v/>
      </c>
      <c r="AP229" s="1117" t="str">
        <f>IF(AP227="","",VLOOKUP(AP227,'標準様式１シフト記号表（勤務時間帯）'!$C$7:$U$36,19,FALSE))</f>
        <v/>
      </c>
      <c r="AQ229" s="1117" t="str">
        <f>IF(AQ227="","",VLOOKUP(AQ227,'標準様式１シフト記号表（勤務時間帯）'!$C$7:$U$36,19,FALSE))</f>
        <v/>
      </c>
      <c r="AR229" s="1117" t="str">
        <f>IF(AR227="","",VLOOKUP(AR227,'標準様式１シフト記号表（勤務時間帯）'!$C$7:$U$36,19,FALSE))</f>
        <v/>
      </c>
      <c r="AS229" s="1117" t="str">
        <f>IF(AS227="","",VLOOKUP(AS227,'標準様式１シフト記号表（勤務時間帯）'!$C$7:$U$36,19,FALSE))</f>
        <v/>
      </c>
      <c r="AT229" s="1128" t="str">
        <f>IF(AT227="","",VLOOKUP(AT227,'標準様式１シフト記号表（勤務時間帯）'!$C$7:$U$36,19,FALSE))</f>
        <v/>
      </c>
      <c r="AU229" s="1104" t="str">
        <f>IF(AU227="","",VLOOKUP(AU227,'標準様式１シフト記号表（勤務時間帯）'!$C$7:$U$36,19,FALSE))</f>
        <v/>
      </c>
      <c r="AV229" s="1117" t="str">
        <f>IF(AV227="","",VLOOKUP(AV227,'標準様式１シフト記号表（勤務時間帯）'!$C$7:$U$36,19,FALSE))</f>
        <v/>
      </c>
      <c r="AW229" s="1117" t="str">
        <f>IF(AW227="","",VLOOKUP(AW227,'標準様式１シフト記号表（勤務時間帯）'!$C$7:$U$36,19,FALSE))</f>
        <v/>
      </c>
      <c r="AX229" s="1163">
        <f>IF($BB$4="４週",SUM(S229:AT229),IF($BB$4="暦月",SUM(S229:AW229),""))</f>
        <v>0</v>
      </c>
      <c r="AY229" s="1176"/>
      <c r="AZ229" s="1187">
        <f>IF($BB$4="４週",AX229/4,IF($BB$4="暦月",'標準様式１（100名）'!AX229/('標準様式１（100名）'!$BB$9/7),""))</f>
        <v>0</v>
      </c>
      <c r="BA229" s="1196"/>
      <c r="BB229" s="1211"/>
      <c r="BC229" s="1051"/>
      <c r="BD229" s="1051"/>
      <c r="BE229" s="1051"/>
      <c r="BF229" s="1063"/>
    </row>
    <row r="230" spans="2:58" ht="20.25" customHeight="1">
      <c r="B230" s="939">
        <f>B227+1</f>
        <v>70</v>
      </c>
      <c r="C230" s="958"/>
      <c r="D230" s="978"/>
      <c r="E230" s="988"/>
      <c r="F230" s="995"/>
      <c r="G230" s="995"/>
      <c r="H230" s="1019"/>
      <c r="I230" s="1026"/>
      <c r="J230" s="1026"/>
      <c r="K230" s="1031"/>
      <c r="L230" s="1041"/>
      <c r="M230" s="1050"/>
      <c r="N230" s="1050"/>
      <c r="O230" s="1062"/>
      <c r="P230" s="1071" t="s">
        <v>589</v>
      </c>
      <c r="Q230" s="1080"/>
      <c r="R230" s="1088"/>
      <c r="S230" s="1252"/>
      <c r="T230" s="1254"/>
      <c r="U230" s="1254"/>
      <c r="V230" s="1254"/>
      <c r="W230" s="1254"/>
      <c r="X230" s="1254"/>
      <c r="Y230" s="1255"/>
      <c r="Z230" s="1252"/>
      <c r="AA230" s="1254"/>
      <c r="AB230" s="1254"/>
      <c r="AC230" s="1254"/>
      <c r="AD230" s="1254"/>
      <c r="AE230" s="1254"/>
      <c r="AF230" s="1255"/>
      <c r="AG230" s="1252"/>
      <c r="AH230" s="1254"/>
      <c r="AI230" s="1254"/>
      <c r="AJ230" s="1254"/>
      <c r="AK230" s="1254"/>
      <c r="AL230" s="1254"/>
      <c r="AM230" s="1255"/>
      <c r="AN230" s="1252"/>
      <c r="AO230" s="1254"/>
      <c r="AP230" s="1254"/>
      <c r="AQ230" s="1254"/>
      <c r="AR230" s="1254"/>
      <c r="AS230" s="1254"/>
      <c r="AT230" s="1255"/>
      <c r="AU230" s="1252"/>
      <c r="AV230" s="1254"/>
      <c r="AW230" s="1254"/>
      <c r="AX230" s="1257"/>
      <c r="AY230" s="1261"/>
      <c r="AZ230" s="1264"/>
      <c r="BA230" s="1267"/>
      <c r="BB230" s="1209"/>
      <c r="BC230" s="1050"/>
      <c r="BD230" s="1050"/>
      <c r="BE230" s="1050"/>
      <c r="BF230" s="1062"/>
    </row>
    <row r="231" spans="2:58" ht="20.25" customHeight="1">
      <c r="B231" s="939"/>
      <c r="C231" s="959"/>
      <c r="D231" s="979"/>
      <c r="E231" s="989"/>
      <c r="F231" s="993"/>
      <c r="G231" s="1006"/>
      <c r="H231" s="1018"/>
      <c r="I231" s="1026"/>
      <c r="J231" s="1026"/>
      <c r="K231" s="1031"/>
      <c r="L231" s="1040"/>
      <c r="M231" s="1049"/>
      <c r="N231" s="1049"/>
      <c r="O231" s="1061"/>
      <c r="P231" s="1069" t="s">
        <v>590</v>
      </c>
      <c r="Q231" s="1078"/>
      <c r="R231" s="1086"/>
      <c r="S231" s="1103" t="str">
        <f>IF(S230="","",VLOOKUP(S230,'標準様式１シフト記号表（勤務時間帯）'!$C$7:$K$36,9,FALSE))</f>
        <v/>
      </c>
      <c r="T231" s="1116" t="str">
        <f>IF(T230="","",VLOOKUP(T230,'標準様式１シフト記号表（勤務時間帯）'!$C$7:$K$36,9,FALSE))</f>
        <v/>
      </c>
      <c r="U231" s="1116" t="str">
        <f>IF(U230="","",VLOOKUP(U230,'標準様式１シフト記号表（勤務時間帯）'!$C$7:$K$36,9,FALSE))</f>
        <v/>
      </c>
      <c r="V231" s="1116" t="str">
        <f>IF(V230="","",VLOOKUP(V230,'標準様式１シフト記号表（勤務時間帯）'!$C$7:$K$36,9,FALSE))</f>
        <v/>
      </c>
      <c r="W231" s="1116" t="str">
        <f>IF(W230="","",VLOOKUP(W230,'標準様式１シフト記号表（勤務時間帯）'!$C$7:$K$36,9,FALSE))</f>
        <v/>
      </c>
      <c r="X231" s="1116" t="str">
        <f>IF(X230="","",VLOOKUP(X230,'標準様式１シフト記号表（勤務時間帯）'!$C$7:$K$36,9,FALSE))</f>
        <v/>
      </c>
      <c r="Y231" s="1127" t="str">
        <f>IF(Y230="","",VLOOKUP(Y230,'標準様式１シフト記号表（勤務時間帯）'!$C$7:$K$36,9,FALSE))</f>
        <v/>
      </c>
      <c r="Z231" s="1103" t="str">
        <f>IF(Z230="","",VLOOKUP(Z230,'標準様式１シフト記号表（勤務時間帯）'!$C$7:$K$36,9,FALSE))</f>
        <v/>
      </c>
      <c r="AA231" s="1116" t="str">
        <f>IF(AA230="","",VLOOKUP(AA230,'標準様式１シフト記号表（勤務時間帯）'!$C$7:$K$36,9,FALSE))</f>
        <v/>
      </c>
      <c r="AB231" s="1116" t="str">
        <f>IF(AB230="","",VLOOKUP(AB230,'標準様式１シフト記号表（勤務時間帯）'!$C$7:$K$36,9,FALSE))</f>
        <v/>
      </c>
      <c r="AC231" s="1116" t="str">
        <f>IF(AC230="","",VLOOKUP(AC230,'標準様式１シフト記号表（勤務時間帯）'!$C$7:$K$36,9,FALSE))</f>
        <v/>
      </c>
      <c r="AD231" s="1116" t="str">
        <f>IF(AD230="","",VLOOKUP(AD230,'標準様式１シフト記号表（勤務時間帯）'!$C$7:$K$36,9,FALSE))</f>
        <v/>
      </c>
      <c r="AE231" s="1116" t="str">
        <f>IF(AE230="","",VLOOKUP(AE230,'標準様式１シフト記号表（勤務時間帯）'!$C$7:$K$36,9,FALSE))</f>
        <v/>
      </c>
      <c r="AF231" s="1127" t="str">
        <f>IF(AF230="","",VLOOKUP(AF230,'標準様式１シフト記号表（勤務時間帯）'!$C$7:$K$36,9,FALSE))</f>
        <v/>
      </c>
      <c r="AG231" s="1103" t="str">
        <f>IF(AG230="","",VLOOKUP(AG230,'標準様式１シフト記号表（勤務時間帯）'!$C$7:$K$36,9,FALSE))</f>
        <v/>
      </c>
      <c r="AH231" s="1116" t="str">
        <f>IF(AH230="","",VLOOKUP(AH230,'標準様式１シフト記号表（勤務時間帯）'!$C$7:$K$36,9,FALSE))</f>
        <v/>
      </c>
      <c r="AI231" s="1116" t="str">
        <f>IF(AI230="","",VLOOKUP(AI230,'標準様式１シフト記号表（勤務時間帯）'!$C$7:$K$36,9,FALSE))</f>
        <v/>
      </c>
      <c r="AJ231" s="1116" t="str">
        <f>IF(AJ230="","",VLOOKUP(AJ230,'標準様式１シフト記号表（勤務時間帯）'!$C$7:$K$36,9,FALSE))</f>
        <v/>
      </c>
      <c r="AK231" s="1116" t="str">
        <f>IF(AK230="","",VLOOKUP(AK230,'標準様式１シフト記号表（勤務時間帯）'!$C$7:$K$36,9,FALSE))</f>
        <v/>
      </c>
      <c r="AL231" s="1116" t="str">
        <f>IF(AL230="","",VLOOKUP(AL230,'標準様式１シフト記号表（勤務時間帯）'!$C$7:$K$36,9,FALSE))</f>
        <v/>
      </c>
      <c r="AM231" s="1127" t="str">
        <f>IF(AM230="","",VLOOKUP(AM230,'標準様式１シフト記号表（勤務時間帯）'!$C$7:$K$36,9,FALSE))</f>
        <v/>
      </c>
      <c r="AN231" s="1103" t="str">
        <f>IF(AN230="","",VLOOKUP(AN230,'標準様式１シフト記号表（勤務時間帯）'!$C$7:$K$36,9,FALSE))</f>
        <v/>
      </c>
      <c r="AO231" s="1116" t="str">
        <f>IF(AO230="","",VLOOKUP(AO230,'標準様式１シフト記号表（勤務時間帯）'!$C$7:$K$36,9,FALSE))</f>
        <v/>
      </c>
      <c r="AP231" s="1116" t="str">
        <f>IF(AP230="","",VLOOKUP(AP230,'標準様式１シフト記号表（勤務時間帯）'!$C$7:$K$36,9,FALSE))</f>
        <v/>
      </c>
      <c r="AQ231" s="1116" t="str">
        <f>IF(AQ230="","",VLOOKUP(AQ230,'標準様式１シフト記号表（勤務時間帯）'!$C$7:$K$36,9,FALSE))</f>
        <v/>
      </c>
      <c r="AR231" s="1116" t="str">
        <f>IF(AR230="","",VLOOKUP(AR230,'標準様式１シフト記号表（勤務時間帯）'!$C$7:$K$36,9,FALSE))</f>
        <v/>
      </c>
      <c r="AS231" s="1116" t="str">
        <f>IF(AS230="","",VLOOKUP(AS230,'標準様式１シフト記号表（勤務時間帯）'!$C$7:$K$36,9,FALSE))</f>
        <v/>
      </c>
      <c r="AT231" s="1127" t="str">
        <f>IF(AT230="","",VLOOKUP(AT230,'標準様式１シフト記号表（勤務時間帯）'!$C$7:$K$36,9,FALSE))</f>
        <v/>
      </c>
      <c r="AU231" s="1103" t="str">
        <f>IF(AU230="","",VLOOKUP(AU230,'標準様式１シフト記号表（勤務時間帯）'!$C$7:$K$36,9,FALSE))</f>
        <v/>
      </c>
      <c r="AV231" s="1116" t="str">
        <f>IF(AV230="","",VLOOKUP(AV230,'標準様式１シフト記号表（勤務時間帯）'!$C$7:$K$36,9,FALSE))</f>
        <v/>
      </c>
      <c r="AW231" s="1116" t="str">
        <f>IF(AW230="","",VLOOKUP(AW230,'標準様式１シフト記号表（勤務時間帯）'!$C$7:$K$36,9,FALSE))</f>
        <v/>
      </c>
      <c r="AX231" s="1162">
        <f>IF($BB$4="４週",SUM(S231:AT231),IF($BB$4="暦月",SUM(S231:AW231),""))</f>
        <v>0</v>
      </c>
      <c r="AY231" s="1175"/>
      <c r="AZ231" s="1186">
        <f>IF($BB$4="４週",AX231/4,IF($BB$4="暦月",'標準様式１（100名）'!AX231/('標準様式１（100名）'!$BB$9/7),""))</f>
        <v>0</v>
      </c>
      <c r="BA231" s="1195"/>
      <c r="BB231" s="1210"/>
      <c r="BC231" s="1049"/>
      <c r="BD231" s="1049"/>
      <c r="BE231" s="1049"/>
      <c r="BF231" s="1061"/>
    </row>
    <row r="232" spans="2:58" ht="20.25" customHeight="1">
      <c r="B232" s="939"/>
      <c r="C232" s="960"/>
      <c r="D232" s="980"/>
      <c r="E232" s="990"/>
      <c r="F232" s="1244">
        <f>C230</f>
        <v>0</v>
      </c>
      <c r="G232" s="1007"/>
      <c r="H232" s="1018"/>
      <c r="I232" s="1026"/>
      <c r="J232" s="1026"/>
      <c r="K232" s="1031"/>
      <c r="L232" s="1042"/>
      <c r="M232" s="1051"/>
      <c r="N232" s="1051"/>
      <c r="O232" s="1063"/>
      <c r="P232" s="1070" t="s">
        <v>316</v>
      </c>
      <c r="Q232" s="1079"/>
      <c r="R232" s="1087"/>
      <c r="S232" s="1104" t="str">
        <f>IF(S230="","",VLOOKUP(S230,'標準様式１シフト記号表（勤務時間帯）'!$C$7:$U$36,19,FALSE))</f>
        <v/>
      </c>
      <c r="T232" s="1117" t="str">
        <f>IF(T230="","",VLOOKUP(T230,'標準様式１シフト記号表（勤務時間帯）'!$C$7:$U$36,19,FALSE))</f>
        <v/>
      </c>
      <c r="U232" s="1117" t="str">
        <f>IF(U230="","",VLOOKUP(U230,'標準様式１シフト記号表（勤務時間帯）'!$C$7:$U$36,19,FALSE))</f>
        <v/>
      </c>
      <c r="V232" s="1117" t="str">
        <f>IF(V230="","",VLOOKUP(V230,'標準様式１シフト記号表（勤務時間帯）'!$C$7:$U$36,19,FALSE))</f>
        <v/>
      </c>
      <c r="W232" s="1117" t="str">
        <f>IF(W230="","",VLOOKUP(W230,'標準様式１シフト記号表（勤務時間帯）'!$C$7:$U$36,19,FALSE))</f>
        <v/>
      </c>
      <c r="X232" s="1117" t="str">
        <f>IF(X230="","",VLOOKUP(X230,'標準様式１シフト記号表（勤務時間帯）'!$C$7:$U$36,19,FALSE))</f>
        <v/>
      </c>
      <c r="Y232" s="1128" t="str">
        <f>IF(Y230="","",VLOOKUP(Y230,'標準様式１シフト記号表（勤務時間帯）'!$C$7:$U$36,19,FALSE))</f>
        <v/>
      </c>
      <c r="Z232" s="1104" t="str">
        <f>IF(Z230="","",VLOOKUP(Z230,'標準様式１シフト記号表（勤務時間帯）'!$C$7:$U$36,19,FALSE))</f>
        <v/>
      </c>
      <c r="AA232" s="1117" t="str">
        <f>IF(AA230="","",VLOOKUP(AA230,'標準様式１シフト記号表（勤務時間帯）'!$C$7:$U$36,19,FALSE))</f>
        <v/>
      </c>
      <c r="AB232" s="1117" t="str">
        <f>IF(AB230="","",VLOOKUP(AB230,'標準様式１シフト記号表（勤務時間帯）'!$C$7:$U$36,19,FALSE))</f>
        <v/>
      </c>
      <c r="AC232" s="1117" t="str">
        <f>IF(AC230="","",VLOOKUP(AC230,'標準様式１シフト記号表（勤務時間帯）'!$C$7:$U$36,19,FALSE))</f>
        <v/>
      </c>
      <c r="AD232" s="1117" t="str">
        <f>IF(AD230="","",VLOOKUP(AD230,'標準様式１シフト記号表（勤務時間帯）'!$C$7:$U$36,19,FALSE))</f>
        <v/>
      </c>
      <c r="AE232" s="1117" t="str">
        <f>IF(AE230="","",VLOOKUP(AE230,'標準様式１シフト記号表（勤務時間帯）'!$C$7:$U$36,19,FALSE))</f>
        <v/>
      </c>
      <c r="AF232" s="1128" t="str">
        <f>IF(AF230="","",VLOOKUP(AF230,'標準様式１シフト記号表（勤務時間帯）'!$C$7:$U$36,19,FALSE))</f>
        <v/>
      </c>
      <c r="AG232" s="1104" t="str">
        <f>IF(AG230="","",VLOOKUP(AG230,'標準様式１シフト記号表（勤務時間帯）'!$C$7:$U$36,19,FALSE))</f>
        <v/>
      </c>
      <c r="AH232" s="1117" t="str">
        <f>IF(AH230="","",VLOOKUP(AH230,'標準様式１シフト記号表（勤務時間帯）'!$C$7:$U$36,19,FALSE))</f>
        <v/>
      </c>
      <c r="AI232" s="1117" t="str">
        <f>IF(AI230="","",VLOOKUP(AI230,'標準様式１シフト記号表（勤務時間帯）'!$C$7:$U$36,19,FALSE))</f>
        <v/>
      </c>
      <c r="AJ232" s="1117" t="str">
        <f>IF(AJ230="","",VLOOKUP(AJ230,'標準様式１シフト記号表（勤務時間帯）'!$C$7:$U$36,19,FALSE))</f>
        <v/>
      </c>
      <c r="AK232" s="1117" t="str">
        <f>IF(AK230="","",VLOOKUP(AK230,'標準様式１シフト記号表（勤務時間帯）'!$C$7:$U$36,19,FALSE))</f>
        <v/>
      </c>
      <c r="AL232" s="1117" t="str">
        <f>IF(AL230="","",VLOOKUP(AL230,'標準様式１シフト記号表（勤務時間帯）'!$C$7:$U$36,19,FALSE))</f>
        <v/>
      </c>
      <c r="AM232" s="1128" t="str">
        <f>IF(AM230="","",VLOOKUP(AM230,'標準様式１シフト記号表（勤務時間帯）'!$C$7:$U$36,19,FALSE))</f>
        <v/>
      </c>
      <c r="AN232" s="1104" t="str">
        <f>IF(AN230="","",VLOOKUP(AN230,'標準様式１シフト記号表（勤務時間帯）'!$C$7:$U$36,19,FALSE))</f>
        <v/>
      </c>
      <c r="AO232" s="1117" t="str">
        <f>IF(AO230="","",VLOOKUP(AO230,'標準様式１シフト記号表（勤務時間帯）'!$C$7:$U$36,19,FALSE))</f>
        <v/>
      </c>
      <c r="AP232" s="1117" t="str">
        <f>IF(AP230="","",VLOOKUP(AP230,'標準様式１シフト記号表（勤務時間帯）'!$C$7:$U$36,19,FALSE))</f>
        <v/>
      </c>
      <c r="AQ232" s="1117" t="str">
        <f>IF(AQ230="","",VLOOKUP(AQ230,'標準様式１シフト記号表（勤務時間帯）'!$C$7:$U$36,19,FALSE))</f>
        <v/>
      </c>
      <c r="AR232" s="1117" t="str">
        <f>IF(AR230="","",VLOOKUP(AR230,'標準様式１シフト記号表（勤務時間帯）'!$C$7:$U$36,19,FALSE))</f>
        <v/>
      </c>
      <c r="AS232" s="1117" t="str">
        <f>IF(AS230="","",VLOOKUP(AS230,'標準様式１シフト記号表（勤務時間帯）'!$C$7:$U$36,19,FALSE))</f>
        <v/>
      </c>
      <c r="AT232" s="1128" t="str">
        <f>IF(AT230="","",VLOOKUP(AT230,'標準様式１シフト記号表（勤務時間帯）'!$C$7:$U$36,19,FALSE))</f>
        <v/>
      </c>
      <c r="AU232" s="1104" t="str">
        <f>IF(AU230="","",VLOOKUP(AU230,'標準様式１シフト記号表（勤務時間帯）'!$C$7:$U$36,19,FALSE))</f>
        <v/>
      </c>
      <c r="AV232" s="1117" t="str">
        <f>IF(AV230="","",VLOOKUP(AV230,'標準様式１シフト記号表（勤務時間帯）'!$C$7:$U$36,19,FALSE))</f>
        <v/>
      </c>
      <c r="AW232" s="1117" t="str">
        <f>IF(AW230="","",VLOOKUP(AW230,'標準様式１シフト記号表（勤務時間帯）'!$C$7:$U$36,19,FALSE))</f>
        <v/>
      </c>
      <c r="AX232" s="1163">
        <f>IF($BB$4="４週",SUM(S232:AT232),IF($BB$4="暦月",SUM(S232:AW232),""))</f>
        <v>0</v>
      </c>
      <c r="AY232" s="1176"/>
      <c r="AZ232" s="1187">
        <f>IF($BB$4="４週",AX232/4,IF($BB$4="暦月",'標準様式１（100名）'!AX232/('標準様式１（100名）'!$BB$9/7),""))</f>
        <v>0</v>
      </c>
      <c r="BA232" s="1196"/>
      <c r="BB232" s="1211"/>
      <c r="BC232" s="1051"/>
      <c r="BD232" s="1051"/>
      <c r="BE232" s="1051"/>
      <c r="BF232" s="1063"/>
    </row>
    <row r="233" spans="2:58" ht="20.25" customHeight="1">
      <c r="B233" s="939">
        <f>B230+1</f>
        <v>71</v>
      </c>
      <c r="C233" s="958"/>
      <c r="D233" s="978"/>
      <c r="E233" s="988"/>
      <c r="F233" s="995"/>
      <c r="G233" s="995"/>
      <c r="H233" s="1019"/>
      <c r="I233" s="1026"/>
      <c r="J233" s="1026"/>
      <c r="K233" s="1031"/>
      <c r="L233" s="1041"/>
      <c r="M233" s="1050"/>
      <c r="N233" s="1050"/>
      <c r="O233" s="1062"/>
      <c r="P233" s="1071" t="s">
        <v>589</v>
      </c>
      <c r="Q233" s="1080"/>
      <c r="R233" s="1088"/>
      <c r="S233" s="1252"/>
      <c r="T233" s="1254"/>
      <c r="U233" s="1254"/>
      <c r="V233" s="1254"/>
      <c r="W233" s="1254"/>
      <c r="X233" s="1254"/>
      <c r="Y233" s="1255"/>
      <c r="Z233" s="1252"/>
      <c r="AA233" s="1254"/>
      <c r="AB233" s="1254"/>
      <c r="AC233" s="1254"/>
      <c r="AD233" s="1254"/>
      <c r="AE233" s="1254"/>
      <c r="AF233" s="1255"/>
      <c r="AG233" s="1252"/>
      <c r="AH233" s="1254"/>
      <c r="AI233" s="1254"/>
      <c r="AJ233" s="1254"/>
      <c r="AK233" s="1254"/>
      <c r="AL233" s="1254"/>
      <c r="AM233" s="1255"/>
      <c r="AN233" s="1252"/>
      <c r="AO233" s="1254"/>
      <c r="AP233" s="1254"/>
      <c r="AQ233" s="1254"/>
      <c r="AR233" s="1254"/>
      <c r="AS233" s="1254"/>
      <c r="AT233" s="1255"/>
      <c r="AU233" s="1252"/>
      <c r="AV233" s="1254"/>
      <c r="AW233" s="1254"/>
      <c r="AX233" s="1257"/>
      <c r="AY233" s="1261"/>
      <c r="AZ233" s="1264"/>
      <c r="BA233" s="1267"/>
      <c r="BB233" s="1209"/>
      <c r="BC233" s="1050"/>
      <c r="BD233" s="1050"/>
      <c r="BE233" s="1050"/>
      <c r="BF233" s="1062"/>
    </row>
    <row r="234" spans="2:58" ht="20.25" customHeight="1">
      <c r="B234" s="939"/>
      <c r="C234" s="959"/>
      <c r="D234" s="979"/>
      <c r="E234" s="989"/>
      <c r="F234" s="993"/>
      <c r="G234" s="1006"/>
      <c r="H234" s="1018"/>
      <c r="I234" s="1026"/>
      <c r="J234" s="1026"/>
      <c r="K234" s="1031"/>
      <c r="L234" s="1040"/>
      <c r="M234" s="1049"/>
      <c r="N234" s="1049"/>
      <c r="O234" s="1061"/>
      <c r="P234" s="1069" t="s">
        <v>590</v>
      </c>
      <c r="Q234" s="1078"/>
      <c r="R234" s="1086"/>
      <c r="S234" s="1103" t="str">
        <f>IF(S233="","",VLOOKUP(S233,'標準様式１シフト記号表（勤務時間帯）'!$C$7:$K$36,9,FALSE))</f>
        <v/>
      </c>
      <c r="T234" s="1116" t="str">
        <f>IF(T233="","",VLOOKUP(T233,'標準様式１シフト記号表（勤務時間帯）'!$C$7:$K$36,9,FALSE))</f>
        <v/>
      </c>
      <c r="U234" s="1116" t="str">
        <f>IF(U233="","",VLOOKUP(U233,'標準様式１シフト記号表（勤務時間帯）'!$C$7:$K$36,9,FALSE))</f>
        <v/>
      </c>
      <c r="V234" s="1116" t="str">
        <f>IF(V233="","",VLOOKUP(V233,'標準様式１シフト記号表（勤務時間帯）'!$C$7:$K$36,9,FALSE))</f>
        <v/>
      </c>
      <c r="W234" s="1116" t="str">
        <f>IF(W233="","",VLOOKUP(W233,'標準様式１シフト記号表（勤務時間帯）'!$C$7:$K$36,9,FALSE))</f>
        <v/>
      </c>
      <c r="X234" s="1116" t="str">
        <f>IF(X233="","",VLOOKUP(X233,'標準様式１シフト記号表（勤務時間帯）'!$C$7:$K$36,9,FALSE))</f>
        <v/>
      </c>
      <c r="Y234" s="1127" t="str">
        <f>IF(Y233="","",VLOOKUP(Y233,'標準様式１シフト記号表（勤務時間帯）'!$C$7:$K$36,9,FALSE))</f>
        <v/>
      </c>
      <c r="Z234" s="1103" t="str">
        <f>IF(Z233="","",VLOOKUP(Z233,'標準様式１シフト記号表（勤務時間帯）'!$C$7:$K$36,9,FALSE))</f>
        <v/>
      </c>
      <c r="AA234" s="1116" t="str">
        <f>IF(AA233="","",VLOOKUP(AA233,'標準様式１シフト記号表（勤務時間帯）'!$C$7:$K$36,9,FALSE))</f>
        <v/>
      </c>
      <c r="AB234" s="1116" t="str">
        <f>IF(AB233="","",VLOOKUP(AB233,'標準様式１シフト記号表（勤務時間帯）'!$C$7:$K$36,9,FALSE))</f>
        <v/>
      </c>
      <c r="AC234" s="1116" t="str">
        <f>IF(AC233="","",VLOOKUP(AC233,'標準様式１シフト記号表（勤務時間帯）'!$C$7:$K$36,9,FALSE))</f>
        <v/>
      </c>
      <c r="AD234" s="1116" t="str">
        <f>IF(AD233="","",VLOOKUP(AD233,'標準様式１シフト記号表（勤務時間帯）'!$C$7:$K$36,9,FALSE))</f>
        <v/>
      </c>
      <c r="AE234" s="1116" t="str">
        <f>IF(AE233="","",VLOOKUP(AE233,'標準様式１シフト記号表（勤務時間帯）'!$C$7:$K$36,9,FALSE))</f>
        <v/>
      </c>
      <c r="AF234" s="1127" t="str">
        <f>IF(AF233="","",VLOOKUP(AF233,'標準様式１シフト記号表（勤務時間帯）'!$C$7:$K$36,9,FALSE))</f>
        <v/>
      </c>
      <c r="AG234" s="1103" t="str">
        <f>IF(AG233="","",VLOOKUP(AG233,'標準様式１シフト記号表（勤務時間帯）'!$C$7:$K$36,9,FALSE))</f>
        <v/>
      </c>
      <c r="AH234" s="1116" t="str">
        <f>IF(AH233="","",VLOOKUP(AH233,'標準様式１シフト記号表（勤務時間帯）'!$C$7:$K$36,9,FALSE))</f>
        <v/>
      </c>
      <c r="AI234" s="1116" t="str">
        <f>IF(AI233="","",VLOOKUP(AI233,'標準様式１シフト記号表（勤務時間帯）'!$C$7:$K$36,9,FALSE))</f>
        <v/>
      </c>
      <c r="AJ234" s="1116" t="str">
        <f>IF(AJ233="","",VLOOKUP(AJ233,'標準様式１シフト記号表（勤務時間帯）'!$C$7:$K$36,9,FALSE))</f>
        <v/>
      </c>
      <c r="AK234" s="1116" t="str">
        <f>IF(AK233="","",VLOOKUP(AK233,'標準様式１シフト記号表（勤務時間帯）'!$C$7:$K$36,9,FALSE))</f>
        <v/>
      </c>
      <c r="AL234" s="1116" t="str">
        <f>IF(AL233="","",VLOOKUP(AL233,'標準様式１シフト記号表（勤務時間帯）'!$C$7:$K$36,9,FALSE))</f>
        <v/>
      </c>
      <c r="AM234" s="1127" t="str">
        <f>IF(AM233="","",VLOOKUP(AM233,'標準様式１シフト記号表（勤務時間帯）'!$C$7:$K$36,9,FALSE))</f>
        <v/>
      </c>
      <c r="AN234" s="1103" t="str">
        <f>IF(AN233="","",VLOOKUP(AN233,'標準様式１シフト記号表（勤務時間帯）'!$C$7:$K$36,9,FALSE))</f>
        <v/>
      </c>
      <c r="AO234" s="1116" t="str">
        <f>IF(AO233="","",VLOOKUP(AO233,'標準様式１シフト記号表（勤務時間帯）'!$C$7:$K$36,9,FALSE))</f>
        <v/>
      </c>
      <c r="AP234" s="1116" t="str">
        <f>IF(AP233="","",VLOOKUP(AP233,'標準様式１シフト記号表（勤務時間帯）'!$C$7:$K$36,9,FALSE))</f>
        <v/>
      </c>
      <c r="AQ234" s="1116" t="str">
        <f>IF(AQ233="","",VLOOKUP(AQ233,'標準様式１シフト記号表（勤務時間帯）'!$C$7:$K$36,9,FALSE))</f>
        <v/>
      </c>
      <c r="AR234" s="1116" t="str">
        <f>IF(AR233="","",VLOOKUP(AR233,'標準様式１シフト記号表（勤務時間帯）'!$C$7:$K$36,9,FALSE))</f>
        <v/>
      </c>
      <c r="AS234" s="1116" t="str">
        <f>IF(AS233="","",VLOOKUP(AS233,'標準様式１シフト記号表（勤務時間帯）'!$C$7:$K$36,9,FALSE))</f>
        <v/>
      </c>
      <c r="AT234" s="1127" t="str">
        <f>IF(AT233="","",VLOOKUP(AT233,'標準様式１シフト記号表（勤務時間帯）'!$C$7:$K$36,9,FALSE))</f>
        <v/>
      </c>
      <c r="AU234" s="1103" t="str">
        <f>IF(AU233="","",VLOOKUP(AU233,'標準様式１シフト記号表（勤務時間帯）'!$C$7:$K$36,9,FALSE))</f>
        <v/>
      </c>
      <c r="AV234" s="1116" t="str">
        <f>IF(AV233="","",VLOOKUP(AV233,'標準様式１シフト記号表（勤務時間帯）'!$C$7:$K$36,9,FALSE))</f>
        <v/>
      </c>
      <c r="AW234" s="1116" t="str">
        <f>IF(AW233="","",VLOOKUP(AW233,'標準様式１シフト記号表（勤務時間帯）'!$C$7:$K$36,9,FALSE))</f>
        <v/>
      </c>
      <c r="AX234" s="1162">
        <f>IF($BB$4="４週",SUM(S234:AT234),IF($BB$4="暦月",SUM(S234:AW234),""))</f>
        <v>0</v>
      </c>
      <c r="AY234" s="1175"/>
      <c r="AZ234" s="1186">
        <f>IF($BB$4="４週",AX234/4,IF($BB$4="暦月",'標準様式１（100名）'!AX234/('標準様式１（100名）'!$BB$9/7),""))</f>
        <v>0</v>
      </c>
      <c r="BA234" s="1195"/>
      <c r="BB234" s="1210"/>
      <c r="BC234" s="1049"/>
      <c r="BD234" s="1049"/>
      <c r="BE234" s="1049"/>
      <c r="BF234" s="1061"/>
    </row>
    <row r="235" spans="2:58" ht="20.25" customHeight="1">
      <c r="B235" s="939"/>
      <c r="C235" s="960"/>
      <c r="D235" s="980"/>
      <c r="E235" s="990"/>
      <c r="F235" s="1244">
        <f>C233</f>
        <v>0</v>
      </c>
      <c r="G235" s="1007"/>
      <c r="H235" s="1018"/>
      <c r="I235" s="1026"/>
      <c r="J235" s="1026"/>
      <c r="K235" s="1031"/>
      <c r="L235" s="1042"/>
      <c r="M235" s="1051"/>
      <c r="N235" s="1051"/>
      <c r="O235" s="1063"/>
      <c r="P235" s="1070" t="s">
        <v>316</v>
      </c>
      <c r="Q235" s="1079"/>
      <c r="R235" s="1087"/>
      <c r="S235" s="1104" t="str">
        <f>IF(S233="","",VLOOKUP(S233,'標準様式１シフト記号表（勤務時間帯）'!$C$7:$U$36,19,FALSE))</f>
        <v/>
      </c>
      <c r="T235" s="1117" t="str">
        <f>IF(T233="","",VLOOKUP(T233,'標準様式１シフト記号表（勤務時間帯）'!$C$7:$U$36,19,FALSE))</f>
        <v/>
      </c>
      <c r="U235" s="1117" t="str">
        <f>IF(U233="","",VLOOKUP(U233,'標準様式１シフト記号表（勤務時間帯）'!$C$7:$U$36,19,FALSE))</f>
        <v/>
      </c>
      <c r="V235" s="1117" t="str">
        <f>IF(V233="","",VLOOKUP(V233,'標準様式１シフト記号表（勤務時間帯）'!$C$7:$U$36,19,FALSE))</f>
        <v/>
      </c>
      <c r="W235" s="1117" t="str">
        <f>IF(W233="","",VLOOKUP(W233,'標準様式１シフト記号表（勤務時間帯）'!$C$7:$U$36,19,FALSE))</f>
        <v/>
      </c>
      <c r="X235" s="1117" t="str">
        <f>IF(X233="","",VLOOKUP(X233,'標準様式１シフト記号表（勤務時間帯）'!$C$7:$U$36,19,FALSE))</f>
        <v/>
      </c>
      <c r="Y235" s="1128" t="str">
        <f>IF(Y233="","",VLOOKUP(Y233,'標準様式１シフト記号表（勤務時間帯）'!$C$7:$U$36,19,FALSE))</f>
        <v/>
      </c>
      <c r="Z235" s="1104" t="str">
        <f>IF(Z233="","",VLOOKUP(Z233,'標準様式１シフト記号表（勤務時間帯）'!$C$7:$U$36,19,FALSE))</f>
        <v/>
      </c>
      <c r="AA235" s="1117" t="str">
        <f>IF(AA233="","",VLOOKUP(AA233,'標準様式１シフト記号表（勤務時間帯）'!$C$7:$U$36,19,FALSE))</f>
        <v/>
      </c>
      <c r="AB235" s="1117" t="str">
        <f>IF(AB233="","",VLOOKUP(AB233,'標準様式１シフト記号表（勤務時間帯）'!$C$7:$U$36,19,FALSE))</f>
        <v/>
      </c>
      <c r="AC235" s="1117" t="str">
        <f>IF(AC233="","",VLOOKUP(AC233,'標準様式１シフト記号表（勤務時間帯）'!$C$7:$U$36,19,FALSE))</f>
        <v/>
      </c>
      <c r="AD235" s="1117" t="str">
        <f>IF(AD233="","",VLOOKUP(AD233,'標準様式１シフト記号表（勤務時間帯）'!$C$7:$U$36,19,FALSE))</f>
        <v/>
      </c>
      <c r="AE235" s="1117" t="str">
        <f>IF(AE233="","",VLOOKUP(AE233,'標準様式１シフト記号表（勤務時間帯）'!$C$7:$U$36,19,FALSE))</f>
        <v/>
      </c>
      <c r="AF235" s="1128" t="str">
        <f>IF(AF233="","",VLOOKUP(AF233,'標準様式１シフト記号表（勤務時間帯）'!$C$7:$U$36,19,FALSE))</f>
        <v/>
      </c>
      <c r="AG235" s="1104" t="str">
        <f>IF(AG233="","",VLOOKUP(AG233,'標準様式１シフト記号表（勤務時間帯）'!$C$7:$U$36,19,FALSE))</f>
        <v/>
      </c>
      <c r="AH235" s="1117" t="str">
        <f>IF(AH233="","",VLOOKUP(AH233,'標準様式１シフト記号表（勤務時間帯）'!$C$7:$U$36,19,FALSE))</f>
        <v/>
      </c>
      <c r="AI235" s="1117" t="str">
        <f>IF(AI233="","",VLOOKUP(AI233,'標準様式１シフト記号表（勤務時間帯）'!$C$7:$U$36,19,FALSE))</f>
        <v/>
      </c>
      <c r="AJ235" s="1117" t="str">
        <f>IF(AJ233="","",VLOOKUP(AJ233,'標準様式１シフト記号表（勤務時間帯）'!$C$7:$U$36,19,FALSE))</f>
        <v/>
      </c>
      <c r="AK235" s="1117" t="str">
        <f>IF(AK233="","",VLOOKUP(AK233,'標準様式１シフト記号表（勤務時間帯）'!$C$7:$U$36,19,FALSE))</f>
        <v/>
      </c>
      <c r="AL235" s="1117" t="str">
        <f>IF(AL233="","",VLOOKUP(AL233,'標準様式１シフト記号表（勤務時間帯）'!$C$7:$U$36,19,FALSE))</f>
        <v/>
      </c>
      <c r="AM235" s="1128" t="str">
        <f>IF(AM233="","",VLOOKUP(AM233,'標準様式１シフト記号表（勤務時間帯）'!$C$7:$U$36,19,FALSE))</f>
        <v/>
      </c>
      <c r="AN235" s="1104" t="str">
        <f>IF(AN233="","",VLOOKUP(AN233,'標準様式１シフト記号表（勤務時間帯）'!$C$7:$U$36,19,FALSE))</f>
        <v/>
      </c>
      <c r="AO235" s="1117" t="str">
        <f>IF(AO233="","",VLOOKUP(AO233,'標準様式１シフト記号表（勤務時間帯）'!$C$7:$U$36,19,FALSE))</f>
        <v/>
      </c>
      <c r="AP235" s="1117" t="str">
        <f>IF(AP233="","",VLOOKUP(AP233,'標準様式１シフト記号表（勤務時間帯）'!$C$7:$U$36,19,FALSE))</f>
        <v/>
      </c>
      <c r="AQ235" s="1117" t="str">
        <f>IF(AQ233="","",VLOOKUP(AQ233,'標準様式１シフト記号表（勤務時間帯）'!$C$7:$U$36,19,FALSE))</f>
        <v/>
      </c>
      <c r="AR235" s="1117" t="str">
        <f>IF(AR233="","",VLOOKUP(AR233,'標準様式１シフト記号表（勤務時間帯）'!$C$7:$U$36,19,FALSE))</f>
        <v/>
      </c>
      <c r="AS235" s="1117" t="str">
        <f>IF(AS233="","",VLOOKUP(AS233,'標準様式１シフト記号表（勤務時間帯）'!$C$7:$U$36,19,FALSE))</f>
        <v/>
      </c>
      <c r="AT235" s="1128" t="str">
        <f>IF(AT233="","",VLOOKUP(AT233,'標準様式１シフト記号表（勤務時間帯）'!$C$7:$U$36,19,FALSE))</f>
        <v/>
      </c>
      <c r="AU235" s="1104" t="str">
        <f>IF(AU233="","",VLOOKUP(AU233,'標準様式１シフト記号表（勤務時間帯）'!$C$7:$U$36,19,FALSE))</f>
        <v/>
      </c>
      <c r="AV235" s="1117" t="str">
        <f>IF(AV233="","",VLOOKUP(AV233,'標準様式１シフト記号表（勤務時間帯）'!$C$7:$U$36,19,FALSE))</f>
        <v/>
      </c>
      <c r="AW235" s="1117" t="str">
        <f>IF(AW233="","",VLOOKUP(AW233,'標準様式１シフト記号表（勤務時間帯）'!$C$7:$U$36,19,FALSE))</f>
        <v/>
      </c>
      <c r="AX235" s="1163">
        <f>IF($BB$4="４週",SUM(S235:AT235),IF($BB$4="暦月",SUM(S235:AW235),""))</f>
        <v>0</v>
      </c>
      <c r="AY235" s="1176"/>
      <c r="AZ235" s="1187">
        <f>IF($BB$4="４週",AX235/4,IF($BB$4="暦月",'標準様式１（100名）'!AX235/('標準様式１（100名）'!$BB$9/7),""))</f>
        <v>0</v>
      </c>
      <c r="BA235" s="1196"/>
      <c r="BB235" s="1211"/>
      <c r="BC235" s="1051"/>
      <c r="BD235" s="1051"/>
      <c r="BE235" s="1051"/>
      <c r="BF235" s="1063"/>
    </row>
    <row r="236" spans="2:58" ht="20.25" customHeight="1">
      <c r="B236" s="939">
        <f>B233+1</f>
        <v>72</v>
      </c>
      <c r="C236" s="958"/>
      <c r="D236" s="978"/>
      <c r="E236" s="988"/>
      <c r="F236" s="995"/>
      <c r="G236" s="995"/>
      <c r="H236" s="1019"/>
      <c r="I236" s="1026"/>
      <c r="J236" s="1026"/>
      <c r="K236" s="1031"/>
      <c r="L236" s="1041"/>
      <c r="M236" s="1050"/>
      <c r="N236" s="1050"/>
      <c r="O236" s="1062"/>
      <c r="P236" s="1071" t="s">
        <v>589</v>
      </c>
      <c r="Q236" s="1080"/>
      <c r="R236" s="1088"/>
      <c r="S236" s="1252"/>
      <c r="T236" s="1254"/>
      <c r="U236" s="1254"/>
      <c r="V236" s="1254"/>
      <c r="W236" s="1254"/>
      <c r="X236" s="1254"/>
      <c r="Y236" s="1255"/>
      <c r="Z236" s="1252"/>
      <c r="AA236" s="1254"/>
      <c r="AB236" s="1254"/>
      <c r="AC236" s="1254"/>
      <c r="AD236" s="1254"/>
      <c r="AE236" s="1254"/>
      <c r="AF236" s="1255"/>
      <c r="AG236" s="1252"/>
      <c r="AH236" s="1254"/>
      <c r="AI236" s="1254"/>
      <c r="AJ236" s="1254"/>
      <c r="AK236" s="1254"/>
      <c r="AL236" s="1254"/>
      <c r="AM236" s="1255"/>
      <c r="AN236" s="1252"/>
      <c r="AO236" s="1254"/>
      <c r="AP236" s="1254"/>
      <c r="AQ236" s="1254"/>
      <c r="AR236" s="1254"/>
      <c r="AS236" s="1254"/>
      <c r="AT236" s="1255"/>
      <c r="AU236" s="1252"/>
      <c r="AV236" s="1254"/>
      <c r="AW236" s="1254"/>
      <c r="AX236" s="1257"/>
      <c r="AY236" s="1261"/>
      <c r="AZ236" s="1264"/>
      <c r="BA236" s="1267"/>
      <c r="BB236" s="1209"/>
      <c r="BC236" s="1050"/>
      <c r="BD236" s="1050"/>
      <c r="BE236" s="1050"/>
      <c r="BF236" s="1062"/>
    </row>
    <row r="237" spans="2:58" ht="20.25" customHeight="1">
      <c r="B237" s="939"/>
      <c r="C237" s="959"/>
      <c r="D237" s="979"/>
      <c r="E237" s="989"/>
      <c r="F237" s="993"/>
      <c r="G237" s="1006"/>
      <c r="H237" s="1018"/>
      <c r="I237" s="1026"/>
      <c r="J237" s="1026"/>
      <c r="K237" s="1031"/>
      <c r="L237" s="1040"/>
      <c r="M237" s="1049"/>
      <c r="N237" s="1049"/>
      <c r="O237" s="1061"/>
      <c r="P237" s="1069" t="s">
        <v>590</v>
      </c>
      <c r="Q237" s="1078"/>
      <c r="R237" s="1086"/>
      <c r="S237" s="1103" t="str">
        <f>IF(S236="","",VLOOKUP(S236,'標準様式１シフト記号表（勤務時間帯）'!$C$7:$K$36,9,FALSE))</f>
        <v/>
      </c>
      <c r="T237" s="1116" t="str">
        <f>IF(T236="","",VLOOKUP(T236,'標準様式１シフト記号表（勤務時間帯）'!$C$7:$K$36,9,FALSE))</f>
        <v/>
      </c>
      <c r="U237" s="1116" t="str">
        <f>IF(U236="","",VLOOKUP(U236,'標準様式１シフト記号表（勤務時間帯）'!$C$7:$K$36,9,FALSE))</f>
        <v/>
      </c>
      <c r="V237" s="1116" t="str">
        <f>IF(V236="","",VLOOKUP(V236,'標準様式１シフト記号表（勤務時間帯）'!$C$7:$K$36,9,FALSE))</f>
        <v/>
      </c>
      <c r="W237" s="1116" t="str">
        <f>IF(W236="","",VLOOKUP(W236,'標準様式１シフト記号表（勤務時間帯）'!$C$7:$K$36,9,FALSE))</f>
        <v/>
      </c>
      <c r="X237" s="1116" t="str">
        <f>IF(X236="","",VLOOKUP(X236,'標準様式１シフト記号表（勤務時間帯）'!$C$7:$K$36,9,FALSE))</f>
        <v/>
      </c>
      <c r="Y237" s="1127" t="str">
        <f>IF(Y236="","",VLOOKUP(Y236,'標準様式１シフト記号表（勤務時間帯）'!$C$7:$K$36,9,FALSE))</f>
        <v/>
      </c>
      <c r="Z237" s="1103" t="str">
        <f>IF(Z236="","",VLOOKUP(Z236,'標準様式１シフト記号表（勤務時間帯）'!$C$7:$K$36,9,FALSE))</f>
        <v/>
      </c>
      <c r="AA237" s="1116" t="str">
        <f>IF(AA236="","",VLOOKUP(AA236,'標準様式１シフト記号表（勤務時間帯）'!$C$7:$K$36,9,FALSE))</f>
        <v/>
      </c>
      <c r="AB237" s="1116" t="str">
        <f>IF(AB236="","",VLOOKUP(AB236,'標準様式１シフト記号表（勤務時間帯）'!$C$7:$K$36,9,FALSE))</f>
        <v/>
      </c>
      <c r="AC237" s="1116" t="str">
        <f>IF(AC236="","",VLOOKUP(AC236,'標準様式１シフト記号表（勤務時間帯）'!$C$7:$K$36,9,FALSE))</f>
        <v/>
      </c>
      <c r="AD237" s="1116" t="str">
        <f>IF(AD236="","",VLOOKUP(AD236,'標準様式１シフト記号表（勤務時間帯）'!$C$7:$K$36,9,FALSE))</f>
        <v/>
      </c>
      <c r="AE237" s="1116" t="str">
        <f>IF(AE236="","",VLOOKUP(AE236,'標準様式１シフト記号表（勤務時間帯）'!$C$7:$K$36,9,FALSE))</f>
        <v/>
      </c>
      <c r="AF237" s="1127" t="str">
        <f>IF(AF236="","",VLOOKUP(AF236,'標準様式１シフト記号表（勤務時間帯）'!$C$7:$K$36,9,FALSE))</f>
        <v/>
      </c>
      <c r="AG237" s="1103" t="str">
        <f>IF(AG236="","",VLOOKUP(AG236,'標準様式１シフト記号表（勤務時間帯）'!$C$7:$K$36,9,FALSE))</f>
        <v/>
      </c>
      <c r="AH237" s="1116" t="str">
        <f>IF(AH236="","",VLOOKUP(AH236,'標準様式１シフト記号表（勤務時間帯）'!$C$7:$K$36,9,FALSE))</f>
        <v/>
      </c>
      <c r="AI237" s="1116" t="str">
        <f>IF(AI236="","",VLOOKUP(AI236,'標準様式１シフト記号表（勤務時間帯）'!$C$7:$K$36,9,FALSE))</f>
        <v/>
      </c>
      <c r="AJ237" s="1116" t="str">
        <f>IF(AJ236="","",VLOOKUP(AJ236,'標準様式１シフト記号表（勤務時間帯）'!$C$7:$K$36,9,FALSE))</f>
        <v/>
      </c>
      <c r="AK237" s="1116" t="str">
        <f>IF(AK236="","",VLOOKUP(AK236,'標準様式１シフト記号表（勤務時間帯）'!$C$7:$K$36,9,FALSE))</f>
        <v/>
      </c>
      <c r="AL237" s="1116" t="str">
        <f>IF(AL236="","",VLOOKUP(AL236,'標準様式１シフト記号表（勤務時間帯）'!$C$7:$K$36,9,FALSE))</f>
        <v/>
      </c>
      <c r="AM237" s="1127" t="str">
        <f>IF(AM236="","",VLOOKUP(AM236,'標準様式１シフト記号表（勤務時間帯）'!$C$7:$K$36,9,FALSE))</f>
        <v/>
      </c>
      <c r="AN237" s="1103" t="str">
        <f>IF(AN236="","",VLOOKUP(AN236,'標準様式１シフト記号表（勤務時間帯）'!$C$7:$K$36,9,FALSE))</f>
        <v/>
      </c>
      <c r="AO237" s="1116" t="str">
        <f>IF(AO236="","",VLOOKUP(AO236,'標準様式１シフト記号表（勤務時間帯）'!$C$7:$K$36,9,FALSE))</f>
        <v/>
      </c>
      <c r="AP237" s="1116" t="str">
        <f>IF(AP236="","",VLOOKUP(AP236,'標準様式１シフト記号表（勤務時間帯）'!$C$7:$K$36,9,FALSE))</f>
        <v/>
      </c>
      <c r="AQ237" s="1116" t="str">
        <f>IF(AQ236="","",VLOOKUP(AQ236,'標準様式１シフト記号表（勤務時間帯）'!$C$7:$K$36,9,FALSE))</f>
        <v/>
      </c>
      <c r="AR237" s="1116" t="str">
        <f>IF(AR236="","",VLOOKUP(AR236,'標準様式１シフト記号表（勤務時間帯）'!$C$7:$K$36,9,FALSE))</f>
        <v/>
      </c>
      <c r="AS237" s="1116" t="str">
        <f>IF(AS236="","",VLOOKUP(AS236,'標準様式１シフト記号表（勤務時間帯）'!$C$7:$K$36,9,FALSE))</f>
        <v/>
      </c>
      <c r="AT237" s="1127" t="str">
        <f>IF(AT236="","",VLOOKUP(AT236,'標準様式１シフト記号表（勤務時間帯）'!$C$7:$K$36,9,FALSE))</f>
        <v/>
      </c>
      <c r="AU237" s="1103" t="str">
        <f>IF(AU236="","",VLOOKUP(AU236,'標準様式１シフト記号表（勤務時間帯）'!$C$7:$K$36,9,FALSE))</f>
        <v/>
      </c>
      <c r="AV237" s="1116" t="str">
        <f>IF(AV236="","",VLOOKUP(AV236,'標準様式１シフト記号表（勤務時間帯）'!$C$7:$K$36,9,FALSE))</f>
        <v/>
      </c>
      <c r="AW237" s="1116" t="str">
        <f>IF(AW236="","",VLOOKUP(AW236,'標準様式１シフト記号表（勤務時間帯）'!$C$7:$K$36,9,FALSE))</f>
        <v/>
      </c>
      <c r="AX237" s="1162">
        <f>IF($BB$4="４週",SUM(S237:AT237),IF($BB$4="暦月",SUM(S237:AW237),""))</f>
        <v>0</v>
      </c>
      <c r="AY237" s="1175"/>
      <c r="AZ237" s="1186">
        <f>IF($BB$4="４週",AX237/4,IF($BB$4="暦月",'標準様式１（100名）'!AX237/('標準様式１（100名）'!$BB$9/7),""))</f>
        <v>0</v>
      </c>
      <c r="BA237" s="1195"/>
      <c r="BB237" s="1210"/>
      <c r="BC237" s="1049"/>
      <c r="BD237" s="1049"/>
      <c r="BE237" s="1049"/>
      <c r="BF237" s="1061"/>
    </row>
    <row r="238" spans="2:58" ht="20.25" customHeight="1">
      <c r="B238" s="939"/>
      <c r="C238" s="960"/>
      <c r="D238" s="980"/>
      <c r="E238" s="990"/>
      <c r="F238" s="1244">
        <f>C236</f>
        <v>0</v>
      </c>
      <c r="G238" s="1007"/>
      <c r="H238" s="1018"/>
      <c r="I238" s="1026"/>
      <c r="J238" s="1026"/>
      <c r="K238" s="1031"/>
      <c r="L238" s="1042"/>
      <c r="M238" s="1051"/>
      <c r="N238" s="1051"/>
      <c r="O238" s="1063"/>
      <c r="P238" s="1070" t="s">
        <v>316</v>
      </c>
      <c r="Q238" s="1079"/>
      <c r="R238" s="1087"/>
      <c r="S238" s="1104" t="str">
        <f>IF(S236="","",VLOOKUP(S236,'標準様式１シフト記号表（勤務時間帯）'!$C$7:$U$36,19,FALSE))</f>
        <v/>
      </c>
      <c r="T238" s="1117" t="str">
        <f>IF(T236="","",VLOOKUP(T236,'標準様式１シフト記号表（勤務時間帯）'!$C$7:$U$36,19,FALSE))</f>
        <v/>
      </c>
      <c r="U238" s="1117" t="str">
        <f>IF(U236="","",VLOOKUP(U236,'標準様式１シフト記号表（勤務時間帯）'!$C$7:$U$36,19,FALSE))</f>
        <v/>
      </c>
      <c r="V238" s="1117" t="str">
        <f>IF(V236="","",VLOOKUP(V236,'標準様式１シフト記号表（勤務時間帯）'!$C$7:$U$36,19,FALSE))</f>
        <v/>
      </c>
      <c r="W238" s="1117" t="str">
        <f>IF(W236="","",VLOOKUP(W236,'標準様式１シフト記号表（勤務時間帯）'!$C$7:$U$36,19,FALSE))</f>
        <v/>
      </c>
      <c r="X238" s="1117" t="str">
        <f>IF(X236="","",VLOOKUP(X236,'標準様式１シフト記号表（勤務時間帯）'!$C$7:$U$36,19,FALSE))</f>
        <v/>
      </c>
      <c r="Y238" s="1128" t="str">
        <f>IF(Y236="","",VLOOKUP(Y236,'標準様式１シフト記号表（勤務時間帯）'!$C$7:$U$36,19,FALSE))</f>
        <v/>
      </c>
      <c r="Z238" s="1104" t="str">
        <f>IF(Z236="","",VLOOKUP(Z236,'標準様式１シフト記号表（勤務時間帯）'!$C$7:$U$36,19,FALSE))</f>
        <v/>
      </c>
      <c r="AA238" s="1117" t="str">
        <f>IF(AA236="","",VLOOKUP(AA236,'標準様式１シフト記号表（勤務時間帯）'!$C$7:$U$36,19,FALSE))</f>
        <v/>
      </c>
      <c r="AB238" s="1117" t="str">
        <f>IF(AB236="","",VLOOKUP(AB236,'標準様式１シフト記号表（勤務時間帯）'!$C$7:$U$36,19,FALSE))</f>
        <v/>
      </c>
      <c r="AC238" s="1117" t="str">
        <f>IF(AC236="","",VLOOKUP(AC236,'標準様式１シフト記号表（勤務時間帯）'!$C$7:$U$36,19,FALSE))</f>
        <v/>
      </c>
      <c r="AD238" s="1117" t="str">
        <f>IF(AD236="","",VLOOKUP(AD236,'標準様式１シフト記号表（勤務時間帯）'!$C$7:$U$36,19,FALSE))</f>
        <v/>
      </c>
      <c r="AE238" s="1117" t="str">
        <f>IF(AE236="","",VLOOKUP(AE236,'標準様式１シフト記号表（勤務時間帯）'!$C$7:$U$36,19,FALSE))</f>
        <v/>
      </c>
      <c r="AF238" s="1128" t="str">
        <f>IF(AF236="","",VLOOKUP(AF236,'標準様式１シフト記号表（勤務時間帯）'!$C$7:$U$36,19,FALSE))</f>
        <v/>
      </c>
      <c r="AG238" s="1104" t="str">
        <f>IF(AG236="","",VLOOKUP(AG236,'標準様式１シフト記号表（勤務時間帯）'!$C$7:$U$36,19,FALSE))</f>
        <v/>
      </c>
      <c r="AH238" s="1117" t="str">
        <f>IF(AH236="","",VLOOKUP(AH236,'標準様式１シフト記号表（勤務時間帯）'!$C$7:$U$36,19,FALSE))</f>
        <v/>
      </c>
      <c r="AI238" s="1117" t="str">
        <f>IF(AI236="","",VLOOKUP(AI236,'標準様式１シフト記号表（勤務時間帯）'!$C$7:$U$36,19,FALSE))</f>
        <v/>
      </c>
      <c r="AJ238" s="1117" t="str">
        <f>IF(AJ236="","",VLOOKUP(AJ236,'標準様式１シフト記号表（勤務時間帯）'!$C$7:$U$36,19,FALSE))</f>
        <v/>
      </c>
      <c r="AK238" s="1117" t="str">
        <f>IF(AK236="","",VLOOKUP(AK236,'標準様式１シフト記号表（勤務時間帯）'!$C$7:$U$36,19,FALSE))</f>
        <v/>
      </c>
      <c r="AL238" s="1117" t="str">
        <f>IF(AL236="","",VLOOKUP(AL236,'標準様式１シフト記号表（勤務時間帯）'!$C$7:$U$36,19,FALSE))</f>
        <v/>
      </c>
      <c r="AM238" s="1128" t="str">
        <f>IF(AM236="","",VLOOKUP(AM236,'標準様式１シフト記号表（勤務時間帯）'!$C$7:$U$36,19,FALSE))</f>
        <v/>
      </c>
      <c r="AN238" s="1104" t="str">
        <f>IF(AN236="","",VLOOKUP(AN236,'標準様式１シフト記号表（勤務時間帯）'!$C$7:$U$36,19,FALSE))</f>
        <v/>
      </c>
      <c r="AO238" s="1117" t="str">
        <f>IF(AO236="","",VLOOKUP(AO236,'標準様式１シフト記号表（勤務時間帯）'!$C$7:$U$36,19,FALSE))</f>
        <v/>
      </c>
      <c r="AP238" s="1117" t="str">
        <f>IF(AP236="","",VLOOKUP(AP236,'標準様式１シフト記号表（勤務時間帯）'!$C$7:$U$36,19,FALSE))</f>
        <v/>
      </c>
      <c r="AQ238" s="1117" t="str">
        <f>IF(AQ236="","",VLOOKUP(AQ236,'標準様式１シフト記号表（勤務時間帯）'!$C$7:$U$36,19,FALSE))</f>
        <v/>
      </c>
      <c r="AR238" s="1117" t="str">
        <f>IF(AR236="","",VLOOKUP(AR236,'標準様式１シフト記号表（勤務時間帯）'!$C$7:$U$36,19,FALSE))</f>
        <v/>
      </c>
      <c r="AS238" s="1117" t="str">
        <f>IF(AS236="","",VLOOKUP(AS236,'標準様式１シフト記号表（勤務時間帯）'!$C$7:$U$36,19,FALSE))</f>
        <v/>
      </c>
      <c r="AT238" s="1128" t="str">
        <f>IF(AT236="","",VLOOKUP(AT236,'標準様式１シフト記号表（勤務時間帯）'!$C$7:$U$36,19,FALSE))</f>
        <v/>
      </c>
      <c r="AU238" s="1104" t="str">
        <f>IF(AU236="","",VLOOKUP(AU236,'標準様式１シフト記号表（勤務時間帯）'!$C$7:$U$36,19,FALSE))</f>
        <v/>
      </c>
      <c r="AV238" s="1117" t="str">
        <f>IF(AV236="","",VLOOKUP(AV236,'標準様式１シフト記号表（勤務時間帯）'!$C$7:$U$36,19,FALSE))</f>
        <v/>
      </c>
      <c r="AW238" s="1117" t="str">
        <f>IF(AW236="","",VLOOKUP(AW236,'標準様式１シフト記号表（勤務時間帯）'!$C$7:$U$36,19,FALSE))</f>
        <v/>
      </c>
      <c r="AX238" s="1163">
        <f>IF($BB$4="４週",SUM(S238:AT238),IF($BB$4="暦月",SUM(S238:AW238),""))</f>
        <v>0</v>
      </c>
      <c r="AY238" s="1176"/>
      <c r="AZ238" s="1187">
        <f>IF($BB$4="４週",AX238/4,IF($BB$4="暦月",'標準様式１（100名）'!AX238/('標準様式１（100名）'!$BB$9/7),""))</f>
        <v>0</v>
      </c>
      <c r="BA238" s="1196"/>
      <c r="BB238" s="1211"/>
      <c r="BC238" s="1051"/>
      <c r="BD238" s="1051"/>
      <c r="BE238" s="1051"/>
      <c r="BF238" s="1063"/>
    </row>
    <row r="239" spans="2:58" ht="20.25" customHeight="1">
      <c r="B239" s="939">
        <f>B236+1</f>
        <v>73</v>
      </c>
      <c r="C239" s="958"/>
      <c r="D239" s="978"/>
      <c r="E239" s="988"/>
      <c r="F239" s="995"/>
      <c r="G239" s="995"/>
      <c r="H239" s="1019"/>
      <c r="I239" s="1026"/>
      <c r="J239" s="1026"/>
      <c r="K239" s="1031"/>
      <c r="L239" s="1041"/>
      <c r="M239" s="1050"/>
      <c r="N239" s="1050"/>
      <c r="O239" s="1062"/>
      <c r="P239" s="1071" t="s">
        <v>589</v>
      </c>
      <c r="Q239" s="1080"/>
      <c r="R239" s="1088"/>
      <c r="S239" s="1252"/>
      <c r="T239" s="1254"/>
      <c r="U239" s="1254"/>
      <c r="V239" s="1254"/>
      <c r="W239" s="1254"/>
      <c r="X239" s="1254"/>
      <c r="Y239" s="1255"/>
      <c r="Z239" s="1252"/>
      <c r="AA239" s="1254"/>
      <c r="AB239" s="1254"/>
      <c r="AC239" s="1254"/>
      <c r="AD239" s="1254"/>
      <c r="AE239" s="1254"/>
      <c r="AF239" s="1255"/>
      <c r="AG239" s="1252"/>
      <c r="AH239" s="1254"/>
      <c r="AI239" s="1254"/>
      <c r="AJ239" s="1254"/>
      <c r="AK239" s="1254"/>
      <c r="AL239" s="1254"/>
      <c r="AM239" s="1255"/>
      <c r="AN239" s="1252"/>
      <c r="AO239" s="1254"/>
      <c r="AP239" s="1254"/>
      <c r="AQ239" s="1254"/>
      <c r="AR239" s="1254"/>
      <c r="AS239" s="1254"/>
      <c r="AT239" s="1255"/>
      <c r="AU239" s="1252"/>
      <c r="AV239" s="1254"/>
      <c r="AW239" s="1254"/>
      <c r="AX239" s="1257"/>
      <c r="AY239" s="1261"/>
      <c r="AZ239" s="1264"/>
      <c r="BA239" s="1267"/>
      <c r="BB239" s="1209"/>
      <c r="BC239" s="1050"/>
      <c r="BD239" s="1050"/>
      <c r="BE239" s="1050"/>
      <c r="BF239" s="1062"/>
    </row>
    <row r="240" spans="2:58" ht="20.25" customHeight="1">
      <c r="B240" s="939"/>
      <c r="C240" s="959"/>
      <c r="D240" s="979"/>
      <c r="E240" s="989"/>
      <c r="F240" s="993"/>
      <c r="G240" s="1006"/>
      <c r="H240" s="1018"/>
      <c r="I240" s="1026"/>
      <c r="J240" s="1026"/>
      <c r="K240" s="1031"/>
      <c r="L240" s="1040"/>
      <c r="M240" s="1049"/>
      <c r="N240" s="1049"/>
      <c r="O240" s="1061"/>
      <c r="P240" s="1069" t="s">
        <v>590</v>
      </c>
      <c r="Q240" s="1078"/>
      <c r="R240" s="1086"/>
      <c r="S240" s="1103" t="str">
        <f>IF(S239="","",VLOOKUP(S239,'標準様式１シフト記号表（勤務時間帯）'!$C$7:$K$36,9,FALSE))</f>
        <v/>
      </c>
      <c r="T240" s="1116" t="str">
        <f>IF(T239="","",VLOOKUP(T239,'標準様式１シフト記号表（勤務時間帯）'!$C$7:$K$36,9,FALSE))</f>
        <v/>
      </c>
      <c r="U240" s="1116" t="str">
        <f>IF(U239="","",VLOOKUP(U239,'標準様式１シフト記号表（勤務時間帯）'!$C$7:$K$36,9,FALSE))</f>
        <v/>
      </c>
      <c r="V240" s="1116" t="str">
        <f>IF(V239="","",VLOOKUP(V239,'標準様式１シフト記号表（勤務時間帯）'!$C$7:$K$36,9,FALSE))</f>
        <v/>
      </c>
      <c r="W240" s="1116" t="str">
        <f>IF(W239="","",VLOOKUP(W239,'標準様式１シフト記号表（勤務時間帯）'!$C$7:$K$36,9,FALSE))</f>
        <v/>
      </c>
      <c r="X240" s="1116" t="str">
        <f>IF(X239="","",VLOOKUP(X239,'標準様式１シフト記号表（勤務時間帯）'!$C$7:$K$36,9,FALSE))</f>
        <v/>
      </c>
      <c r="Y240" s="1127" t="str">
        <f>IF(Y239="","",VLOOKUP(Y239,'標準様式１シフト記号表（勤務時間帯）'!$C$7:$K$36,9,FALSE))</f>
        <v/>
      </c>
      <c r="Z240" s="1103" t="str">
        <f>IF(Z239="","",VLOOKUP(Z239,'標準様式１シフト記号表（勤務時間帯）'!$C$7:$K$36,9,FALSE))</f>
        <v/>
      </c>
      <c r="AA240" s="1116" t="str">
        <f>IF(AA239="","",VLOOKUP(AA239,'標準様式１シフト記号表（勤務時間帯）'!$C$7:$K$36,9,FALSE))</f>
        <v/>
      </c>
      <c r="AB240" s="1116" t="str">
        <f>IF(AB239="","",VLOOKUP(AB239,'標準様式１シフト記号表（勤務時間帯）'!$C$7:$K$36,9,FALSE))</f>
        <v/>
      </c>
      <c r="AC240" s="1116" t="str">
        <f>IF(AC239="","",VLOOKUP(AC239,'標準様式１シフト記号表（勤務時間帯）'!$C$7:$K$36,9,FALSE))</f>
        <v/>
      </c>
      <c r="AD240" s="1116" t="str">
        <f>IF(AD239="","",VLOOKUP(AD239,'標準様式１シフト記号表（勤務時間帯）'!$C$7:$K$36,9,FALSE))</f>
        <v/>
      </c>
      <c r="AE240" s="1116" t="str">
        <f>IF(AE239="","",VLOOKUP(AE239,'標準様式１シフト記号表（勤務時間帯）'!$C$7:$K$36,9,FALSE))</f>
        <v/>
      </c>
      <c r="AF240" s="1127" t="str">
        <f>IF(AF239="","",VLOOKUP(AF239,'標準様式１シフト記号表（勤務時間帯）'!$C$7:$K$36,9,FALSE))</f>
        <v/>
      </c>
      <c r="AG240" s="1103" t="str">
        <f>IF(AG239="","",VLOOKUP(AG239,'標準様式１シフト記号表（勤務時間帯）'!$C$7:$K$36,9,FALSE))</f>
        <v/>
      </c>
      <c r="AH240" s="1116" t="str">
        <f>IF(AH239="","",VLOOKUP(AH239,'標準様式１シフト記号表（勤務時間帯）'!$C$7:$K$36,9,FALSE))</f>
        <v/>
      </c>
      <c r="AI240" s="1116" t="str">
        <f>IF(AI239="","",VLOOKUP(AI239,'標準様式１シフト記号表（勤務時間帯）'!$C$7:$K$36,9,FALSE))</f>
        <v/>
      </c>
      <c r="AJ240" s="1116" t="str">
        <f>IF(AJ239="","",VLOOKUP(AJ239,'標準様式１シフト記号表（勤務時間帯）'!$C$7:$K$36,9,FALSE))</f>
        <v/>
      </c>
      <c r="AK240" s="1116" t="str">
        <f>IF(AK239="","",VLOOKUP(AK239,'標準様式１シフト記号表（勤務時間帯）'!$C$7:$K$36,9,FALSE))</f>
        <v/>
      </c>
      <c r="AL240" s="1116" t="str">
        <f>IF(AL239="","",VLOOKUP(AL239,'標準様式１シフト記号表（勤務時間帯）'!$C$7:$K$36,9,FALSE))</f>
        <v/>
      </c>
      <c r="AM240" s="1127" t="str">
        <f>IF(AM239="","",VLOOKUP(AM239,'標準様式１シフト記号表（勤務時間帯）'!$C$7:$K$36,9,FALSE))</f>
        <v/>
      </c>
      <c r="AN240" s="1103" t="str">
        <f>IF(AN239="","",VLOOKUP(AN239,'標準様式１シフト記号表（勤務時間帯）'!$C$7:$K$36,9,FALSE))</f>
        <v/>
      </c>
      <c r="AO240" s="1116" t="str">
        <f>IF(AO239="","",VLOOKUP(AO239,'標準様式１シフト記号表（勤務時間帯）'!$C$7:$K$36,9,FALSE))</f>
        <v/>
      </c>
      <c r="AP240" s="1116" t="str">
        <f>IF(AP239="","",VLOOKUP(AP239,'標準様式１シフト記号表（勤務時間帯）'!$C$7:$K$36,9,FALSE))</f>
        <v/>
      </c>
      <c r="AQ240" s="1116" t="str">
        <f>IF(AQ239="","",VLOOKUP(AQ239,'標準様式１シフト記号表（勤務時間帯）'!$C$7:$K$36,9,FALSE))</f>
        <v/>
      </c>
      <c r="AR240" s="1116" t="str">
        <f>IF(AR239="","",VLOOKUP(AR239,'標準様式１シフト記号表（勤務時間帯）'!$C$7:$K$36,9,FALSE))</f>
        <v/>
      </c>
      <c r="AS240" s="1116" t="str">
        <f>IF(AS239="","",VLOOKUP(AS239,'標準様式１シフト記号表（勤務時間帯）'!$C$7:$K$36,9,FALSE))</f>
        <v/>
      </c>
      <c r="AT240" s="1127" t="str">
        <f>IF(AT239="","",VLOOKUP(AT239,'標準様式１シフト記号表（勤務時間帯）'!$C$7:$K$36,9,FALSE))</f>
        <v/>
      </c>
      <c r="AU240" s="1103" t="str">
        <f>IF(AU239="","",VLOOKUP(AU239,'標準様式１シフト記号表（勤務時間帯）'!$C$7:$K$36,9,FALSE))</f>
        <v/>
      </c>
      <c r="AV240" s="1116" t="str">
        <f>IF(AV239="","",VLOOKUP(AV239,'標準様式１シフト記号表（勤務時間帯）'!$C$7:$K$36,9,FALSE))</f>
        <v/>
      </c>
      <c r="AW240" s="1116" t="str">
        <f>IF(AW239="","",VLOOKUP(AW239,'標準様式１シフト記号表（勤務時間帯）'!$C$7:$K$36,9,FALSE))</f>
        <v/>
      </c>
      <c r="AX240" s="1162">
        <f>IF($BB$4="４週",SUM(S240:AT240),IF($BB$4="暦月",SUM(S240:AW240),""))</f>
        <v>0</v>
      </c>
      <c r="AY240" s="1175"/>
      <c r="AZ240" s="1186">
        <f>IF($BB$4="４週",AX240/4,IF($BB$4="暦月",'標準様式１（100名）'!AX240/('標準様式１（100名）'!$BB$9/7),""))</f>
        <v>0</v>
      </c>
      <c r="BA240" s="1195"/>
      <c r="BB240" s="1210"/>
      <c r="BC240" s="1049"/>
      <c r="BD240" s="1049"/>
      <c r="BE240" s="1049"/>
      <c r="BF240" s="1061"/>
    </row>
    <row r="241" spans="2:58" ht="20.25" customHeight="1">
      <c r="B241" s="939"/>
      <c r="C241" s="960"/>
      <c r="D241" s="980"/>
      <c r="E241" s="990"/>
      <c r="F241" s="1244">
        <f>C239</f>
        <v>0</v>
      </c>
      <c r="G241" s="1007"/>
      <c r="H241" s="1018"/>
      <c r="I241" s="1026"/>
      <c r="J241" s="1026"/>
      <c r="K241" s="1031"/>
      <c r="L241" s="1042"/>
      <c r="M241" s="1051"/>
      <c r="N241" s="1051"/>
      <c r="O241" s="1063"/>
      <c r="P241" s="1070" t="s">
        <v>316</v>
      </c>
      <c r="Q241" s="1079"/>
      <c r="R241" s="1087"/>
      <c r="S241" s="1104" t="str">
        <f>IF(S239="","",VLOOKUP(S239,'標準様式１シフト記号表（勤務時間帯）'!$C$7:$U$36,19,FALSE))</f>
        <v/>
      </c>
      <c r="T241" s="1117" t="str">
        <f>IF(T239="","",VLOOKUP(T239,'標準様式１シフト記号表（勤務時間帯）'!$C$7:$U$36,19,FALSE))</f>
        <v/>
      </c>
      <c r="U241" s="1117" t="str">
        <f>IF(U239="","",VLOOKUP(U239,'標準様式１シフト記号表（勤務時間帯）'!$C$7:$U$36,19,FALSE))</f>
        <v/>
      </c>
      <c r="V241" s="1117" t="str">
        <f>IF(V239="","",VLOOKUP(V239,'標準様式１シフト記号表（勤務時間帯）'!$C$7:$U$36,19,FALSE))</f>
        <v/>
      </c>
      <c r="W241" s="1117" t="str">
        <f>IF(W239="","",VLOOKUP(W239,'標準様式１シフト記号表（勤務時間帯）'!$C$7:$U$36,19,FALSE))</f>
        <v/>
      </c>
      <c r="X241" s="1117" t="str">
        <f>IF(X239="","",VLOOKUP(X239,'標準様式１シフト記号表（勤務時間帯）'!$C$7:$U$36,19,FALSE))</f>
        <v/>
      </c>
      <c r="Y241" s="1128" t="str">
        <f>IF(Y239="","",VLOOKUP(Y239,'標準様式１シフト記号表（勤務時間帯）'!$C$7:$U$36,19,FALSE))</f>
        <v/>
      </c>
      <c r="Z241" s="1104" t="str">
        <f>IF(Z239="","",VLOOKUP(Z239,'標準様式１シフト記号表（勤務時間帯）'!$C$7:$U$36,19,FALSE))</f>
        <v/>
      </c>
      <c r="AA241" s="1117" t="str">
        <f>IF(AA239="","",VLOOKUP(AA239,'標準様式１シフト記号表（勤務時間帯）'!$C$7:$U$36,19,FALSE))</f>
        <v/>
      </c>
      <c r="AB241" s="1117" t="str">
        <f>IF(AB239="","",VLOOKUP(AB239,'標準様式１シフト記号表（勤務時間帯）'!$C$7:$U$36,19,FALSE))</f>
        <v/>
      </c>
      <c r="AC241" s="1117" t="str">
        <f>IF(AC239="","",VLOOKUP(AC239,'標準様式１シフト記号表（勤務時間帯）'!$C$7:$U$36,19,FALSE))</f>
        <v/>
      </c>
      <c r="AD241" s="1117" t="str">
        <f>IF(AD239="","",VLOOKUP(AD239,'標準様式１シフト記号表（勤務時間帯）'!$C$7:$U$36,19,FALSE))</f>
        <v/>
      </c>
      <c r="AE241" s="1117" t="str">
        <f>IF(AE239="","",VLOOKUP(AE239,'標準様式１シフト記号表（勤務時間帯）'!$C$7:$U$36,19,FALSE))</f>
        <v/>
      </c>
      <c r="AF241" s="1128" t="str">
        <f>IF(AF239="","",VLOOKUP(AF239,'標準様式１シフト記号表（勤務時間帯）'!$C$7:$U$36,19,FALSE))</f>
        <v/>
      </c>
      <c r="AG241" s="1104" t="str">
        <f>IF(AG239="","",VLOOKUP(AG239,'標準様式１シフト記号表（勤務時間帯）'!$C$7:$U$36,19,FALSE))</f>
        <v/>
      </c>
      <c r="AH241" s="1117" t="str">
        <f>IF(AH239="","",VLOOKUP(AH239,'標準様式１シフト記号表（勤務時間帯）'!$C$7:$U$36,19,FALSE))</f>
        <v/>
      </c>
      <c r="AI241" s="1117" t="str">
        <f>IF(AI239="","",VLOOKUP(AI239,'標準様式１シフト記号表（勤務時間帯）'!$C$7:$U$36,19,FALSE))</f>
        <v/>
      </c>
      <c r="AJ241" s="1117" t="str">
        <f>IF(AJ239="","",VLOOKUP(AJ239,'標準様式１シフト記号表（勤務時間帯）'!$C$7:$U$36,19,FALSE))</f>
        <v/>
      </c>
      <c r="AK241" s="1117" t="str">
        <f>IF(AK239="","",VLOOKUP(AK239,'標準様式１シフト記号表（勤務時間帯）'!$C$7:$U$36,19,FALSE))</f>
        <v/>
      </c>
      <c r="AL241" s="1117" t="str">
        <f>IF(AL239="","",VLOOKUP(AL239,'標準様式１シフト記号表（勤務時間帯）'!$C$7:$U$36,19,FALSE))</f>
        <v/>
      </c>
      <c r="AM241" s="1128" t="str">
        <f>IF(AM239="","",VLOOKUP(AM239,'標準様式１シフト記号表（勤務時間帯）'!$C$7:$U$36,19,FALSE))</f>
        <v/>
      </c>
      <c r="AN241" s="1104" t="str">
        <f>IF(AN239="","",VLOOKUP(AN239,'標準様式１シフト記号表（勤務時間帯）'!$C$7:$U$36,19,FALSE))</f>
        <v/>
      </c>
      <c r="AO241" s="1117" t="str">
        <f>IF(AO239="","",VLOOKUP(AO239,'標準様式１シフト記号表（勤務時間帯）'!$C$7:$U$36,19,FALSE))</f>
        <v/>
      </c>
      <c r="AP241" s="1117" t="str">
        <f>IF(AP239="","",VLOOKUP(AP239,'標準様式１シフト記号表（勤務時間帯）'!$C$7:$U$36,19,FALSE))</f>
        <v/>
      </c>
      <c r="AQ241" s="1117" t="str">
        <f>IF(AQ239="","",VLOOKUP(AQ239,'標準様式１シフト記号表（勤務時間帯）'!$C$7:$U$36,19,FALSE))</f>
        <v/>
      </c>
      <c r="AR241" s="1117" t="str">
        <f>IF(AR239="","",VLOOKUP(AR239,'標準様式１シフト記号表（勤務時間帯）'!$C$7:$U$36,19,FALSE))</f>
        <v/>
      </c>
      <c r="AS241" s="1117" t="str">
        <f>IF(AS239="","",VLOOKUP(AS239,'標準様式１シフト記号表（勤務時間帯）'!$C$7:$U$36,19,FALSE))</f>
        <v/>
      </c>
      <c r="AT241" s="1128" t="str">
        <f>IF(AT239="","",VLOOKUP(AT239,'標準様式１シフト記号表（勤務時間帯）'!$C$7:$U$36,19,FALSE))</f>
        <v/>
      </c>
      <c r="AU241" s="1104" t="str">
        <f>IF(AU239="","",VLOOKUP(AU239,'標準様式１シフト記号表（勤務時間帯）'!$C$7:$U$36,19,FALSE))</f>
        <v/>
      </c>
      <c r="AV241" s="1117" t="str">
        <f>IF(AV239="","",VLOOKUP(AV239,'標準様式１シフト記号表（勤務時間帯）'!$C$7:$U$36,19,FALSE))</f>
        <v/>
      </c>
      <c r="AW241" s="1117" t="str">
        <f>IF(AW239="","",VLOOKUP(AW239,'標準様式１シフト記号表（勤務時間帯）'!$C$7:$U$36,19,FALSE))</f>
        <v/>
      </c>
      <c r="AX241" s="1163">
        <f>IF($BB$4="４週",SUM(S241:AT241),IF($BB$4="暦月",SUM(S241:AW241),""))</f>
        <v>0</v>
      </c>
      <c r="AY241" s="1176"/>
      <c r="AZ241" s="1187">
        <f>IF($BB$4="４週",AX241/4,IF($BB$4="暦月",'標準様式１（100名）'!AX241/('標準様式１（100名）'!$BB$9/7),""))</f>
        <v>0</v>
      </c>
      <c r="BA241" s="1196"/>
      <c r="BB241" s="1211"/>
      <c r="BC241" s="1051"/>
      <c r="BD241" s="1051"/>
      <c r="BE241" s="1051"/>
      <c r="BF241" s="1063"/>
    </row>
    <row r="242" spans="2:58" ht="20.25" customHeight="1">
      <c r="B242" s="939">
        <f>B239+1</f>
        <v>74</v>
      </c>
      <c r="C242" s="958"/>
      <c r="D242" s="978"/>
      <c r="E242" s="988"/>
      <c r="F242" s="995"/>
      <c r="G242" s="995"/>
      <c r="H242" s="1019"/>
      <c r="I242" s="1026"/>
      <c r="J242" s="1026"/>
      <c r="K242" s="1031"/>
      <c r="L242" s="1041"/>
      <c r="M242" s="1050"/>
      <c r="N242" s="1050"/>
      <c r="O242" s="1062"/>
      <c r="P242" s="1071" t="s">
        <v>589</v>
      </c>
      <c r="Q242" s="1080"/>
      <c r="R242" s="1088"/>
      <c r="S242" s="1252"/>
      <c r="T242" s="1254"/>
      <c r="U242" s="1254"/>
      <c r="V242" s="1254"/>
      <c r="W242" s="1254"/>
      <c r="X242" s="1254"/>
      <c r="Y242" s="1255"/>
      <c r="Z242" s="1252"/>
      <c r="AA242" s="1254"/>
      <c r="AB242" s="1254"/>
      <c r="AC242" s="1254"/>
      <c r="AD242" s="1254"/>
      <c r="AE242" s="1254"/>
      <c r="AF242" s="1255"/>
      <c r="AG242" s="1252"/>
      <c r="AH242" s="1254"/>
      <c r="AI242" s="1254"/>
      <c r="AJ242" s="1254"/>
      <c r="AK242" s="1254"/>
      <c r="AL242" s="1254"/>
      <c r="AM242" s="1255"/>
      <c r="AN242" s="1252"/>
      <c r="AO242" s="1254"/>
      <c r="AP242" s="1254"/>
      <c r="AQ242" s="1254"/>
      <c r="AR242" s="1254"/>
      <c r="AS242" s="1254"/>
      <c r="AT242" s="1255"/>
      <c r="AU242" s="1252"/>
      <c r="AV242" s="1254"/>
      <c r="AW242" s="1254"/>
      <c r="AX242" s="1257"/>
      <c r="AY242" s="1261"/>
      <c r="AZ242" s="1264"/>
      <c r="BA242" s="1267"/>
      <c r="BB242" s="1209"/>
      <c r="BC242" s="1050"/>
      <c r="BD242" s="1050"/>
      <c r="BE242" s="1050"/>
      <c r="BF242" s="1062"/>
    </row>
    <row r="243" spans="2:58" ht="20.25" customHeight="1">
      <c r="B243" s="939"/>
      <c r="C243" s="959"/>
      <c r="D243" s="979"/>
      <c r="E243" s="989"/>
      <c r="F243" s="993"/>
      <c r="G243" s="1006"/>
      <c r="H243" s="1018"/>
      <c r="I243" s="1026"/>
      <c r="J243" s="1026"/>
      <c r="K243" s="1031"/>
      <c r="L243" s="1040"/>
      <c r="M243" s="1049"/>
      <c r="N243" s="1049"/>
      <c r="O243" s="1061"/>
      <c r="P243" s="1069" t="s">
        <v>590</v>
      </c>
      <c r="Q243" s="1078"/>
      <c r="R243" s="1086"/>
      <c r="S243" s="1103" t="str">
        <f>IF(S242="","",VLOOKUP(S242,'標準様式１シフト記号表（勤務時間帯）'!$C$7:$K$36,9,FALSE))</f>
        <v/>
      </c>
      <c r="T243" s="1116" t="str">
        <f>IF(T242="","",VLOOKUP(T242,'標準様式１シフト記号表（勤務時間帯）'!$C$7:$K$36,9,FALSE))</f>
        <v/>
      </c>
      <c r="U243" s="1116" t="str">
        <f>IF(U242="","",VLOOKUP(U242,'標準様式１シフト記号表（勤務時間帯）'!$C$7:$K$36,9,FALSE))</f>
        <v/>
      </c>
      <c r="V243" s="1116" t="str">
        <f>IF(V242="","",VLOOKUP(V242,'標準様式１シフト記号表（勤務時間帯）'!$C$7:$K$36,9,FALSE))</f>
        <v/>
      </c>
      <c r="W243" s="1116" t="str">
        <f>IF(W242="","",VLOOKUP(W242,'標準様式１シフト記号表（勤務時間帯）'!$C$7:$K$36,9,FALSE))</f>
        <v/>
      </c>
      <c r="X243" s="1116" t="str">
        <f>IF(X242="","",VLOOKUP(X242,'標準様式１シフト記号表（勤務時間帯）'!$C$7:$K$36,9,FALSE))</f>
        <v/>
      </c>
      <c r="Y243" s="1127" t="str">
        <f>IF(Y242="","",VLOOKUP(Y242,'標準様式１シフト記号表（勤務時間帯）'!$C$7:$K$36,9,FALSE))</f>
        <v/>
      </c>
      <c r="Z243" s="1103" t="str">
        <f>IF(Z242="","",VLOOKUP(Z242,'標準様式１シフト記号表（勤務時間帯）'!$C$7:$K$36,9,FALSE))</f>
        <v/>
      </c>
      <c r="AA243" s="1116" t="str">
        <f>IF(AA242="","",VLOOKUP(AA242,'標準様式１シフト記号表（勤務時間帯）'!$C$7:$K$36,9,FALSE))</f>
        <v/>
      </c>
      <c r="AB243" s="1116" t="str">
        <f>IF(AB242="","",VLOOKUP(AB242,'標準様式１シフト記号表（勤務時間帯）'!$C$7:$K$36,9,FALSE))</f>
        <v/>
      </c>
      <c r="AC243" s="1116" t="str">
        <f>IF(AC242="","",VLOOKUP(AC242,'標準様式１シフト記号表（勤務時間帯）'!$C$7:$K$36,9,FALSE))</f>
        <v/>
      </c>
      <c r="AD243" s="1116" t="str">
        <f>IF(AD242="","",VLOOKUP(AD242,'標準様式１シフト記号表（勤務時間帯）'!$C$7:$K$36,9,FALSE))</f>
        <v/>
      </c>
      <c r="AE243" s="1116" t="str">
        <f>IF(AE242="","",VLOOKUP(AE242,'標準様式１シフト記号表（勤務時間帯）'!$C$7:$K$36,9,FALSE))</f>
        <v/>
      </c>
      <c r="AF243" s="1127" t="str">
        <f>IF(AF242="","",VLOOKUP(AF242,'標準様式１シフト記号表（勤務時間帯）'!$C$7:$K$36,9,FALSE))</f>
        <v/>
      </c>
      <c r="AG243" s="1103" t="str">
        <f>IF(AG242="","",VLOOKUP(AG242,'標準様式１シフト記号表（勤務時間帯）'!$C$7:$K$36,9,FALSE))</f>
        <v/>
      </c>
      <c r="AH243" s="1116" t="str">
        <f>IF(AH242="","",VLOOKUP(AH242,'標準様式１シフト記号表（勤務時間帯）'!$C$7:$K$36,9,FALSE))</f>
        <v/>
      </c>
      <c r="AI243" s="1116" t="str">
        <f>IF(AI242="","",VLOOKUP(AI242,'標準様式１シフト記号表（勤務時間帯）'!$C$7:$K$36,9,FALSE))</f>
        <v/>
      </c>
      <c r="AJ243" s="1116" t="str">
        <f>IF(AJ242="","",VLOOKUP(AJ242,'標準様式１シフト記号表（勤務時間帯）'!$C$7:$K$36,9,FALSE))</f>
        <v/>
      </c>
      <c r="AK243" s="1116" t="str">
        <f>IF(AK242="","",VLOOKUP(AK242,'標準様式１シフト記号表（勤務時間帯）'!$C$7:$K$36,9,FALSE))</f>
        <v/>
      </c>
      <c r="AL243" s="1116" t="str">
        <f>IF(AL242="","",VLOOKUP(AL242,'標準様式１シフト記号表（勤務時間帯）'!$C$7:$K$36,9,FALSE))</f>
        <v/>
      </c>
      <c r="AM243" s="1127" t="str">
        <f>IF(AM242="","",VLOOKUP(AM242,'標準様式１シフト記号表（勤務時間帯）'!$C$7:$K$36,9,FALSE))</f>
        <v/>
      </c>
      <c r="AN243" s="1103" t="str">
        <f>IF(AN242="","",VLOOKUP(AN242,'標準様式１シフト記号表（勤務時間帯）'!$C$7:$K$36,9,FALSE))</f>
        <v/>
      </c>
      <c r="AO243" s="1116" t="str">
        <f>IF(AO242="","",VLOOKUP(AO242,'標準様式１シフト記号表（勤務時間帯）'!$C$7:$K$36,9,FALSE))</f>
        <v/>
      </c>
      <c r="AP243" s="1116" t="str">
        <f>IF(AP242="","",VLOOKUP(AP242,'標準様式１シフト記号表（勤務時間帯）'!$C$7:$K$36,9,FALSE))</f>
        <v/>
      </c>
      <c r="AQ243" s="1116" t="str">
        <f>IF(AQ242="","",VLOOKUP(AQ242,'標準様式１シフト記号表（勤務時間帯）'!$C$7:$K$36,9,FALSE))</f>
        <v/>
      </c>
      <c r="AR243" s="1116" t="str">
        <f>IF(AR242="","",VLOOKUP(AR242,'標準様式１シフト記号表（勤務時間帯）'!$C$7:$K$36,9,FALSE))</f>
        <v/>
      </c>
      <c r="AS243" s="1116" t="str">
        <f>IF(AS242="","",VLOOKUP(AS242,'標準様式１シフト記号表（勤務時間帯）'!$C$7:$K$36,9,FALSE))</f>
        <v/>
      </c>
      <c r="AT243" s="1127" t="str">
        <f>IF(AT242="","",VLOOKUP(AT242,'標準様式１シフト記号表（勤務時間帯）'!$C$7:$K$36,9,FALSE))</f>
        <v/>
      </c>
      <c r="AU243" s="1103" t="str">
        <f>IF(AU242="","",VLOOKUP(AU242,'標準様式１シフト記号表（勤務時間帯）'!$C$7:$K$36,9,FALSE))</f>
        <v/>
      </c>
      <c r="AV243" s="1116" t="str">
        <f>IF(AV242="","",VLOOKUP(AV242,'標準様式１シフト記号表（勤務時間帯）'!$C$7:$K$36,9,FALSE))</f>
        <v/>
      </c>
      <c r="AW243" s="1116" t="str">
        <f>IF(AW242="","",VLOOKUP(AW242,'標準様式１シフト記号表（勤務時間帯）'!$C$7:$K$36,9,FALSE))</f>
        <v/>
      </c>
      <c r="AX243" s="1162">
        <f>IF($BB$4="４週",SUM(S243:AT243),IF($BB$4="暦月",SUM(S243:AW243),""))</f>
        <v>0</v>
      </c>
      <c r="AY243" s="1175"/>
      <c r="AZ243" s="1186">
        <f>IF($BB$4="４週",AX243/4,IF($BB$4="暦月",'標準様式１（100名）'!AX243/('標準様式１（100名）'!$BB$9/7),""))</f>
        <v>0</v>
      </c>
      <c r="BA243" s="1195"/>
      <c r="BB243" s="1210"/>
      <c r="BC243" s="1049"/>
      <c r="BD243" s="1049"/>
      <c r="BE243" s="1049"/>
      <c r="BF243" s="1061"/>
    </row>
    <row r="244" spans="2:58" ht="20.25" customHeight="1">
      <c r="B244" s="939"/>
      <c r="C244" s="960"/>
      <c r="D244" s="980"/>
      <c r="E244" s="990"/>
      <c r="F244" s="1244">
        <f>C242</f>
        <v>0</v>
      </c>
      <c r="G244" s="1007"/>
      <c r="H244" s="1018"/>
      <c r="I244" s="1026"/>
      <c r="J244" s="1026"/>
      <c r="K244" s="1031"/>
      <c r="L244" s="1042"/>
      <c r="M244" s="1051"/>
      <c r="N244" s="1051"/>
      <c r="O244" s="1063"/>
      <c r="P244" s="1070" t="s">
        <v>316</v>
      </c>
      <c r="Q244" s="1079"/>
      <c r="R244" s="1087"/>
      <c r="S244" s="1104" t="str">
        <f>IF(S242="","",VLOOKUP(S242,'標準様式１シフト記号表（勤務時間帯）'!$C$7:$U$36,19,FALSE))</f>
        <v/>
      </c>
      <c r="T244" s="1117" t="str">
        <f>IF(T242="","",VLOOKUP(T242,'標準様式１シフト記号表（勤務時間帯）'!$C$7:$U$36,19,FALSE))</f>
        <v/>
      </c>
      <c r="U244" s="1117" t="str">
        <f>IF(U242="","",VLOOKUP(U242,'標準様式１シフト記号表（勤務時間帯）'!$C$7:$U$36,19,FALSE))</f>
        <v/>
      </c>
      <c r="V244" s="1117" t="str">
        <f>IF(V242="","",VLOOKUP(V242,'標準様式１シフト記号表（勤務時間帯）'!$C$7:$U$36,19,FALSE))</f>
        <v/>
      </c>
      <c r="W244" s="1117" t="str">
        <f>IF(W242="","",VLOOKUP(W242,'標準様式１シフト記号表（勤務時間帯）'!$C$7:$U$36,19,FALSE))</f>
        <v/>
      </c>
      <c r="X244" s="1117" t="str">
        <f>IF(X242="","",VLOOKUP(X242,'標準様式１シフト記号表（勤務時間帯）'!$C$7:$U$36,19,FALSE))</f>
        <v/>
      </c>
      <c r="Y244" s="1128" t="str">
        <f>IF(Y242="","",VLOOKUP(Y242,'標準様式１シフト記号表（勤務時間帯）'!$C$7:$U$36,19,FALSE))</f>
        <v/>
      </c>
      <c r="Z244" s="1104" t="str">
        <f>IF(Z242="","",VLOOKUP(Z242,'標準様式１シフト記号表（勤務時間帯）'!$C$7:$U$36,19,FALSE))</f>
        <v/>
      </c>
      <c r="AA244" s="1117" t="str">
        <f>IF(AA242="","",VLOOKUP(AA242,'標準様式１シフト記号表（勤務時間帯）'!$C$7:$U$36,19,FALSE))</f>
        <v/>
      </c>
      <c r="AB244" s="1117" t="str">
        <f>IF(AB242="","",VLOOKUP(AB242,'標準様式１シフト記号表（勤務時間帯）'!$C$7:$U$36,19,FALSE))</f>
        <v/>
      </c>
      <c r="AC244" s="1117" t="str">
        <f>IF(AC242="","",VLOOKUP(AC242,'標準様式１シフト記号表（勤務時間帯）'!$C$7:$U$36,19,FALSE))</f>
        <v/>
      </c>
      <c r="AD244" s="1117" t="str">
        <f>IF(AD242="","",VLOOKUP(AD242,'標準様式１シフト記号表（勤務時間帯）'!$C$7:$U$36,19,FALSE))</f>
        <v/>
      </c>
      <c r="AE244" s="1117" t="str">
        <f>IF(AE242="","",VLOOKUP(AE242,'標準様式１シフト記号表（勤務時間帯）'!$C$7:$U$36,19,FALSE))</f>
        <v/>
      </c>
      <c r="AF244" s="1128" t="str">
        <f>IF(AF242="","",VLOOKUP(AF242,'標準様式１シフト記号表（勤務時間帯）'!$C$7:$U$36,19,FALSE))</f>
        <v/>
      </c>
      <c r="AG244" s="1104" t="str">
        <f>IF(AG242="","",VLOOKUP(AG242,'標準様式１シフト記号表（勤務時間帯）'!$C$7:$U$36,19,FALSE))</f>
        <v/>
      </c>
      <c r="AH244" s="1117" t="str">
        <f>IF(AH242="","",VLOOKUP(AH242,'標準様式１シフト記号表（勤務時間帯）'!$C$7:$U$36,19,FALSE))</f>
        <v/>
      </c>
      <c r="AI244" s="1117" t="str">
        <f>IF(AI242="","",VLOOKUP(AI242,'標準様式１シフト記号表（勤務時間帯）'!$C$7:$U$36,19,FALSE))</f>
        <v/>
      </c>
      <c r="AJ244" s="1117" t="str">
        <f>IF(AJ242="","",VLOOKUP(AJ242,'標準様式１シフト記号表（勤務時間帯）'!$C$7:$U$36,19,FALSE))</f>
        <v/>
      </c>
      <c r="AK244" s="1117" t="str">
        <f>IF(AK242="","",VLOOKUP(AK242,'標準様式１シフト記号表（勤務時間帯）'!$C$7:$U$36,19,FALSE))</f>
        <v/>
      </c>
      <c r="AL244" s="1117" t="str">
        <f>IF(AL242="","",VLOOKUP(AL242,'標準様式１シフト記号表（勤務時間帯）'!$C$7:$U$36,19,FALSE))</f>
        <v/>
      </c>
      <c r="AM244" s="1128" t="str">
        <f>IF(AM242="","",VLOOKUP(AM242,'標準様式１シフト記号表（勤務時間帯）'!$C$7:$U$36,19,FALSE))</f>
        <v/>
      </c>
      <c r="AN244" s="1104" t="str">
        <f>IF(AN242="","",VLOOKUP(AN242,'標準様式１シフト記号表（勤務時間帯）'!$C$7:$U$36,19,FALSE))</f>
        <v/>
      </c>
      <c r="AO244" s="1117" t="str">
        <f>IF(AO242="","",VLOOKUP(AO242,'標準様式１シフト記号表（勤務時間帯）'!$C$7:$U$36,19,FALSE))</f>
        <v/>
      </c>
      <c r="AP244" s="1117" t="str">
        <f>IF(AP242="","",VLOOKUP(AP242,'標準様式１シフト記号表（勤務時間帯）'!$C$7:$U$36,19,FALSE))</f>
        <v/>
      </c>
      <c r="AQ244" s="1117" t="str">
        <f>IF(AQ242="","",VLOOKUP(AQ242,'標準様式１シフト記号表（勤務時間帯）'!$C$7:$U$36,19,FALSE))</f>
        <v/>
      </c>
      <c r="AR244" s="1117" t="str">
        <f>IF(AR242="","",VLOOKUP(AR242,'標準様式１シフト記号表（勤務時間帯）'!$C$7:$U$36,19,FALSE))</f>
        <v/>
      </c>
      <c r="AS244" s="1117" t="str">
        <f>IF(AS242="","",VLOOKUP(AS242,'標準様式１シフト記号表（勤務時間帯）'!$C$7:$U$36,19,FALSE))</f>
        <v/>
      </c>
      <c r="AT244" s="1128" t="str">
        <f>IF(AT242="","",VLOOKUP(AT242,'標準様式１シフト記号表（勤務時間帯）'!$C$7:$U$36,19,FALSE))</f>
        <v/>
      </c>
      <c r="AU244" s="1104" t="str">
        <f>IF(AU242="","",VLOOKUP(AU242,'標準様式１シフト記号表（勤務時間帯）'!$C$7:$U$36,19,FALSE))</f>
        <v/>
      </c>
      <c r="AV244" s="1117" t="str">
        <f>IF(AV242="","",VLOOKUP(AV242,'標準様式１シフト記号表（勤務時間帯）'!$C$7:$U$36,19,FALSE))</f>
        <v/>
      </c>
      <c r="AW244" s="1117" t="str">
        <f>IF(AW242="","",VLOOKUP(AW242,'標準様式１シフト記号表（勤務時間帯）'!$C$7:$U$36,19,FALSE))</f>
        <v/>
      </c>
      <c r="AX244" s="1163">
        <f>IF($BB$4="４週",SUM(S244:AT244),IF($BB$4="暦月",SUM(S244:AW244),""))</f>
        <v>0</v>
      </c>
      <c r="AY244" s="1176"/>
      <c r="AZ244" s="1187">
        <f>IF($BB$4="４週",AX244/4,IF($BB$4="暦月",'標準様式１（100名）'!AX244/('標準様式１（100名）'!$BB$9/7),""))</f>
        <v>0</v>
      </c>
      <c r="BA244" s="1196"/>
      <c r="BB244" s="1211"/>
      <c r="BC244" s="1051"/>
      <c r="BD244" s="1051"/>
      <c r="BE244" s="1051"/>
      <c r="BF244" s="1063"/>
    </row>
    <row r="245" spans="2:58" ht="20.25" customHeight="1">
      <c r="B245" s="939">
        <f>B242+1</f>
        <v>75</v>
      </c>
      <c r="C245" s="958"/>
      <c r="D245" s="978"/>
      <c r="E245" s="988"/>
      <c r="F245" s="995"/>
      <c r="G245" s="995"/>
      <c r="H245" s="1019"/>
      <c r="I245" s="1026"/>
      <c r="J245" s="1026"/>
      <c r="K245" s="1031"/>
      <c r="L245" s="1041"/>
      <c r="M245" s="1050"/>
      <c r="N245" s="1050"/>
      <c r="O245" s="1062"/>
      <c r="P245" s="1071" t="s">
        <v>589</v>
      </c>
      <c r="Q245" s="1080"/>
      <c r="R245" s="1088"/>
      <c r="S245" s="1252"/>
      <c r="T245" s="1254"/>
      <c r="U245" s="1254"/>
      <c r="V245" s="1254"/>
      <c r="W245" s="1254"/>
      <c r="X245" s="1254"/>
      <c r="Y245" s="1255"/>
      <c r="Z245" s="1252"/>
      <c r="AA245" s="1254"/>
      <c r="AB245" s="1254"/>
      <c r="AC245" s="1254"/>
      <c r="AD245" s="1254"/>
      <c r="AE245" s="1254"/>
      <c r="AF245" s="1255"/>
      <c r="AG245" s="1252"/>
      <c r="AH245" s="1254"/>
      <c r="AI245" s="1254"/>
      <c r="AJ245" s="1254"/>
      <c r="AK245" s="1254"/>
      <c r="AL245" s="1254"/>
      <c r="AM245" s="1255"/>
      <c r="AN245" s="1252"/>
      <c r="AO245" s="1254"/>
      <c r="AP245" s="1254"/>
      <c r="AQ245" s="1254"/>
      <c r="AR245" s="1254"/>
      <c r="AS245" s="1254"/>
      <c r="AT245" s="1255"/>
      <c r="AU245" s="1252"/>
      <c r="AV245" s="1254"/>
      <c r="AW245" s="1254"/>
      <c r="AX245" s="1257"/>
      <c r="AY245" s="1261"/>
      <c r="AZ245" s="1264"/>
      <c r="BA245" s="1267"/>
      <c r="BB245" s="1209"/>
      <c r="BC245" s="1050"/>
      <c r="BD245" s="1050"/>
      <c r="BE245" s="1050"/>
      <c r="BF245" s="1062"/>
    </row>
    <row r="246" spans="2:58" ht="20.25" customHeight="1">
      <c r="B246" s="939"/>
      <c r="C246" s="959"/>
      <c r="D246" s="979"/>
      <c r="E246" s="989"/>
      <c r="F246" s="993"/>
      <c r="G246" s="1006"/>
      <c r="H246" s="1018"/>
      <c r="I246" s="1026"/>
      <c r="J246" s="1026"/>
      <c r="K246" s="1031"/>
      <c r="L246" s="1040"/>
      <c r="M246" s="1049"/>
      <c r="N246" s="1049"/>
      <c r="O246" s="1061"/>
      <c r="P246" s="1069" t="s">
        <v>590</v>
      </c>
      <c r="Q246" s="1078"/>
      <c r="R246" s="1086"/>
      <c r="S246" s="1103" t="str">
        <f>IF(S245="","",VLOOKUP(S245,'標準様式１シフト記号表（勤務時間帯）'!$C$7:$K$36,9,FALSE))</f>
        <v/>
      </c>
      <c r="T246" s="1116" t="str">
        <f>IF(T245="","",VLOOKUP(T245,'標準様式１シフト記号表（勤務時間帯）'!$C$7:$K$36,9,FALSE))</f>
        <v/>
      </c>
      <c r="U246" s="1116" t="str">
        <f>IF(U245="","",VLOOKUP(U245,'標準様式１シフト記号表（勤務時間帯）'!$C$7:$K$36,9,FALSE))</f>
        <v/>
      </c>
      <c r="V246" s="1116" t="str">
        <f>IF(V245="","",VLOOKUP(V245,'標準様式１シフト記号表（勤務時間帯）'!$C$7:$K$36,9,FALSE))</f>
        <v/>
      </c>
      <c r="W246" s="1116" t="str">
        <f>IF(W245="","",VLOOKUP(W245,'標準様式１シフト記号表（勤務時間帯）'!$C$7:$K$36,9,FALSE))</f>
        <v/>
      </c>
      <c r="X246" s="1116" t="str">
        <f>IF(X245="","",VLOOKUP(X245,'標準様式１シフト記号表（勤務時間帯）'!$C$7:$K$36,9,FALSE))</f>
        <v/>
      </c>
      <c r="Y246" s="1127" t="str">
        <f>IF(Y245="","",VLOOKUP(Y245,'標準様式１シフト記号表（勤務時間帯）'!$C$7:$K$36,9,FALSE))</f>
        <v/>
      </c>
      <c r="Z246" s="1103" t="str">
        <f>IF(Z245="","",VLOOKUP(Z245,'標準様式１シフト記号表（勤務時間帯）'!$C$7:$K$36,9,FALSE))</f>
        <v/>
      </c>
      <c r="AA246" s="1116" t="str">
        <f>IF(AA245="","",VLOOKUP(AA245,'標準様式１シフト記号表（勤務時間帯）'!$C$7:$K$36,9,FALSE))</f>
        <v/>
      </c>
      <c r="AB246" s="1116" t="str">
        <f>IF(AB245="","",VLOOKUP(AB245,'標準様式１シフト記号表（勤務時間帯）'!$C$7:$K$36,9,FALSE))</f>
        <v/>
      </c>
      <c r="AC246" s="1116" t="str">
        <f>IF(AC245="","",VLOOKUP(AC245,'標準様式１シフト記号表（勤務時間帯）'!$C$7:$K$36,9,FALSE))</f>
        <v/>
      </c>
      <c r="AD246" s="1116" t="str">
        <f>IF(AD245="","",VLOOKUP(AD245,'標準様式１シフト記号表（勤務時間帯）'!$C$7:$K$36,9,FALSE))</f>
        <v/>
      </c>
      <c r="AE246" s="1116" t="str">
        <f>IF(AE245="","",VLOOKUP(AE245,'標準様式１シフト記号表（勤務時間帯）'!$C$7:$K$36,9,FALSE))</f>
        <v/>
      </c>
      <c r="AF246" s="1127" t="str">
        <f>IF(AF245="","",VLOOKUP(AF245,'標準様式１シフト記号表（勤務時間帯）'!$C$7:$K$36,9,FALSE))</f>
        <v/>
      </c>
      <c r="AG246" s="1103" t="str">
        <f>IF(AG245="","",VLOOKUP(AG245,'標準様式１シフト記号表（勤務時間帯）'!$C$7:$K$36,9,FALSE))</f>
        <v/>
      </c>
      <c r="AH246" s="1116" t="str">
        <f>IF(AH245="","",VLOOKUP(AH245,'標準様式１シフト記号表（勤務時間帯）'!$C$7:$K$36,9,FALSE))</f>
        <v/>
      </c>
      <c r="AI246" s="1116" t="str">
        <f>IF(AI245="","",VLOOKUP(AI245,'標準様式１シフト記号表（勤務時間帯）'!$C$7:$K$36,9,FALSE))</f>
        <v/>
      </c>
      <c r="AJ246" s="1116" t="str">
        <f>IF(AJ245="","",VLOOKUP(AJ245,'標準様式１シフト記号表（勤務時間帯）'!$C$7:$K$36,9,FALSE))</f>
        <v/>
      </c>
      <c r="AK246" s="1116" t="str">
        <f>IF(AK245="","",VLOOKUP(AK245,'標準様式１シフト記号表（勤務時間帯）'!$C$7:$K$36,9,FALSE))</f>
        <v/>
      </c>
      <c r="AL246" s="1116" t="str">
        <f>IF(AL245="","",VLOOKUP(AL245,'標準様式１シフト記号表（勤務時間帯）'!$C$7:$K$36,9,FALSE))</f>
        <v/>
      </c>
      <c r="AM246" s="1127" t="str">
        <f>IF(AM245="","",VLOOKUP(AM245,'標準様式１シフト記号表（勤務時間帯）'!$C$7:$K$36,9,FALSE))</f>
        <v/>
      </c>
      <c r="AN246" s="1103" t="str">
        <f>IF(AN245="","",VLOOKUP(AN245,'標準様式１シフト記号表（勤務時間帯）'!$C$7:$K$36,9,FALSE))</f>
        <v/>
      </c>
      <c r="AO246" s="1116" t="str">
        <f>IF(AO245="","",VLOOKUP(AO245,'標準様式１シフト記号表（勤務時間帯）'!$C$7:$K$36,9,FALSE))</f>
        <v/>
      </c>
      <c r="AP246" s="1116" t="str">
        <f>IF(AP245="","",VLOOKUP(AP245,'標準様式１シフト記号表（勤務時間帯）'!$C$7:$K$36,9,FALSE))</f>
        <v/>
      </c>
      <c r="AQ246" s="1116" t="str">
        <f>IF(AQ245="","",VLOOKUP(AQ245,'標準様式１シフト記号表（勤務時間帯）'!$C$7:$K$36,9,FALSE))</f>
        <v/>
      </c>
      <c r="AR246" s="1116" t="str">
        <f>IF(AR245="","",VLOOKUP(AR245,'標準様式１シフト記号表（勤務時間帯）'!$C$7:$K$36,9,FALSE))</f>
        <v/>
      </c>
      <c r="AS246" s="1116" t="str">
        <f>IF(AS245="","",VLOOKUP(AS245,'標準様式１シフト記号表（勤務時間帯）'!$C$7:$K$36,9,FALSE))</f>
        <v/>
      </c>
      <c r="AT246" s="1127" t="str">
        <f>IF(AT245="","",VLOOKUP(AT245,'標準様式１シフト記号表（勤務時間帯）'!$C$7:$K$36,9,FALSE))</f>
        <v/>
      </c>
      <c r="AU246" s="1103" t="str">
        <f>IF(AU245="","",VLOOKUP(AU245,'標準様式１シフト記号表（勤務時間帯）'!$C$7:$K$36,9,FALSE))</f>
        <v/>
      </c>
      <c r="AV246" s="1116" t="str">
        <f>IF(AV245="","",VLOOKUP(AV245,'標準様式１シフト記号表（勤務時間帯）'!$C$7:$K$36,9,FALSE))</f>
        <v/>
      </c>
      <c r="AW246" s="1116" t="str">
        <f>IF(AW245="","",VLOOKUP(AW245,'標準様式１シフト記号表（勤務時間帯）'!$C$7:$K$36,9,FALSE))</f>
        <v/>
      </c>
      <c r="AX246" s="1162">
        <f>IF($BB$4="４週",SUM(S246:AT246),IF($BB$4="暦月",SUM(S246:AW246),""))</f>
        <v>0</v>
      </c>
      <c r="AY246" s="1175"/>
      <c r="AZ246" s="1186">
        <f>IF($BB$4="４週",AX246/4,IF($BB$4="暦月",'標準様式１（100名）'!AX246/('標準様式１（100名）'!$BB$9/7),""))</f>
        <v>0</v>
      </c>
      <c r="BA246" s="1195"/>
      <c r="BB246" s="1210"/>
      <c r="BC246" s="1049"/>
      <c r="BD246" s="1049"/>
      <c r="BE246" s="1049"/>
      <c r="BF246" s="1061"/>
    </row>
    <row r="247" spans="2:58" ht="20.25" customHeight="1">
      <c r="B247" s="939"/>
      <c r="C247" s="960"/>
      <c r="D247" s="980"/>
      <c r="E247" s="990"/>
      <c r="F247" s="1244">
        <f>C245</f>
        <v>0</v>
      </c>
      <c r="G247" s="1007"/>
      <c r="H247" s="1018"/>
      <c r="I247" s="1026"/>
      <c r="J247" s="1026"/>
      <c r="K247" s="1031"/>
      <c r="L247" s="1042"/>
      <c r="M247" s="1051"/>
      <c r="N247" s="1051"/>
      <c r="O247" s="1063"/>
      <c r="P247" s="1070" t="s">
        <v>316</v>
      </c>
      <c r="Q247" s="1079"/>
      <c r="R247" s="1087"/>
      <c r="S247" s="1104" t="str">
        <f>IF(S245="","",VLOOKUP(S245,'標準様式１シフト記号表（勤務時間帯）'!$C$7:$U$36,19,FALSE))</f>
        <v/>
      </c>
      <c r="T247" s="1117" t="str">
        <f>IF(T245="","",VLOOKUP(T245,'標準様式１シフト記号表（勤務時間帯）'!$C$7:$U$36,19,FALSE))</f>
        <v/>
      </c>
      <c r="U247" s="1117" t="str">
        <f>IF(U245="","",VLOOKUP(U245,'標準様式１シフト記号表（勤務時間帯）'!$C$7:$U$36,19,FALSE))</f>
        <v/>
      </c>
      <c r="V247" s="1117" t="str">
        <f>IF(V245="","",VLOOKUP(V245,'標準様式１シフト記号表（勤務時間帯）'!$C$7:$U$36,19,FALSE))</f>
        <v/>
      </c>
      <c r="W247" s="1117" t="str">
        <f>IF(W245="","",VLOOKUP(W245,'標準様式１シフト記号表（勤務時間帯）'!$C$7:$U$36,19,FALSE))</f>
        <v/>
      </c>
      <c r="X247" s="1117" t="str">
        <f>IF(X245="","",VLOOKUP(X245,'標準様式１シフト記号表（勤務時間帯）'!$C$7:$U$36,19,FALSE))</f>
        <v/>
      </c>
      <c r="Y247" s="1128" t="str">
        <f>IF(Y245="","",VLOOKUP(Y245,'標準様式１シフト記号表（勤務時間帯）'!$C$7:$U$36,19,FALSE))</f>
        <v/>
      </c>
      <c r="Z247" s="1104" t="str">
        <f>IF(Z245="","",VLOOKUP(Z245,'標準様式１シフト記号表（勤務時間帯）'!$C$7:$U$36,19,FALSE))</f>
        <v/>
      </c>
      <c r="AA247" s="1117" t="str">
        <f>IF(AA245="","",VLOOKUP(AA245,'標準様式１シフト記号表（勤務時間帯）'!$C$7:$U$36,19,FALSE))</f>
        <v/>
      </c>
      <c r="AB247" s="1117" t="str">
        <f>IF(AB245="","",VLOOKUP(AB245,'標準様式１シフト記号表（勤務時間帯）'!$C$7:$U$36,19,FALSE))</f>
        <v/>
      </c>
      <c r="AC247" s="1117" t="str">
        <f>IF(AC245="","",VLOOKUP(AC245,'標準様式１シフト記号表（勤務時間帯）'!$C$7:$U$36,19,FALSE))</f>
        <v/>
      </c>
      <c r="AD247" s="1117" t="str">
        <f>IF(AD245="","",VLOOKUP(AD245,'標準様式１シフト記号表（勤務時間帯）'!$C$7:$U$36,19,FALSE))</f>
        <v/>
      </c>
      <c r="AE247" s="1117" t="str">
        <f>IF(AE245="","",VLOOKUP(AE245,'標準様式１シフト記号表（勤務時間帯）'!$C$7:$U$36,19,FALSE))</f>
        <v/>
      </c>
      <c r="AF247" s="1128" t="str">
        <f>IF(AF245="","",VLOOKUP(AF245,'標準様式１シフト記号表（勤務時間帯）'!$C$7:$U$36,19,FALSE))</f>
        <v/>
      </c>
      <c r="AG247" s="1104" t="str">
        <f>IF(AG245="","",VLOOKUP(AG245,'標準様式１シフト記号表（勤務時間帯）'!$C$7:$U$36,19,FALSE))</f>
        <v/>
      </c>
      <c r="AH247" s="1117" t="str">
        <f>IF(AH245="","",VLOOKUP(AH245,'標準様式１シフト記号表（勤務時間帯）'!$C$7:$U$36,19,FALSE))</f>
        <v/>
      </c>
      <c r="AI247" s="1117" t="str">
        <f>IF(AI245="","",VLOOKUP(AI245,'標準様式１シフト記号表（勤務時間帯）'!$C$7:$U$36,19,FALSE))</f>
        <v/>
      </c>
      <c r="AJ247" s="1117" t="str">
        <f>IF(AJ245="","",VLOOKUP(AJ245,'標準様式１シフト記号表（勤務時間帯）'!$C$7:$U$36,19,FALSE))</f>
        <v/>
      </c>
      <c r="AK247" s="1117" t="str">
        <f>IF(AK245="","",VLOOKUP(AK245,'標準様式１シフト記号表（勤務時間帯）'!$C$7:$U$36,19,FALSE))</f>
        <v/>
      </c>
      <c r="AL247" s="1117" t="str">
        <f>IF(AL245="","",VLOOKUP(AL245,'標準様式１シフト記号表（勤務時間帯）'!$C$7:$U$36,19,FALSE))</f>
        <v/>
      </c>
      <c r="AM247" s="1128" t="str">
        <f>IF(AM245="","",VLOOKUP(AM245,'標準様式１シフト記号表（勤務時間帯）'!$C$7:$U$36,19,FALSE))</f>
        <v/>
      </c>
      <c r="AN247" s="1104" t="str">
        <f>IF(AN245="","",VLOOKUP(AN245,'標準様式１シフト記号表（勤務時間帯）'!$C$7:$U$36,19,FALSE))</f>
        <v/>
      </c>
      <c r="AO247" s="1117" t="str">
        <f>IF(AO245="","",VLOOKUP(AO245,'標準様式１シフト記号表（勤務時間帯）'!$C$7:$U$36,19,FALSE))</f>
        <v/>
      </c>
      <c r="AP247" s="1117" t="str">
        <f>IF(AP245="","",VLOOKUP(AP245,'標準様式１シフト記号表（勤務時間帯）'!$C$7:$U$36,19,FALSE))</f>
        <v/>
      </c>
      <c r="AQ247" s="1117" t="str">
        <f>IF(AQ245="","",VLOOKUP(AQ245,'標準様式１シフト記号表（勤務時間帯）'!$C$7:$U$36,19,FALSE))</f>
        <v/>
      </c>
      <c r="AR247" s="1117" t="str">
        <f>IF(AR245="","",VLOOKUP(AR245,'標準様式１シフト記号表（勤務時間帯）'!$C$7:$U$36,19,FALSE))</f>
        <v/>
      </c>
      <c r="AS247" s="1117" t="str">
        <f>IF(AS245="","",VLOOKUP(AS245,'標準様式１シフト記号表（勤務時間帯）'!$C$7:$U$36,19,FALSE))</f>
        <v/>
      </c>
      <c r="AT247" s="1128" t="str">
        <f>IF(AT245="","",VLOOKUP(AT245,'標準様式１シフト記号表（勤務時間帯）'!$C$7:$U$36,19,FALSE))</f>
        <v/>
      </c>
      <c r="AU247" s="1104" t="str">
        <f>IF(AU245="","",VLOOKUP(AU245,'標準様式１シフト記号表（勤務時間帯）'!$C$7:$U$36,19,FALSE))</f>
        <v/>
      </c>
      <c r="AV247" s="1117" t="str">
        <f>IF(AV245="","",VLOOKUP(AV245,'標準様式１シフト記号表（勤務時間帯）'!$C$7:$U$36,19,FALSE))</f>
        <v/>
      </c>
      <c r="AW247" s="1117" t="str">
        <f>IF(AW245="","",VLOOKUP(AW245,'標準様式１シフト記号表（勤務時間帯）'!$C$7:$U$36,19,FALSE))</f>
        <v/>
      </c>
      <c r="AX247" s="1163">
        <f>IF($BB$4="４週",SUM(S247:AT247),IF($BB$4="暦月",SUM(S247:AW247),""))</f>
        <v>0</v>
      </c>
      <c r="AY247" s="1176"/>
      <c r="AZ247" s="1187">
        <f>IF($BB$4="４週",AX247/4,IF($BB$4="暦月",'標準様式１（100名）'!AX247/('標準様式１（100名）'!$BB$9/7),""))</f>
        <v>0</v>
      </c>
      <c r="BA247" s="1196"/>
      <c r="BB247" s="1211"/>
      <c r="BC247" s="1051"/>
      <c r="BD247" s="1051"/>
      <c r="BE247" s="1051"/>
      <c r="BF247" s="1063"/>
    </row>
    <row r="248" spans="2:58" ht="20.25" customHeight="1">
      <c r="B248" s="939">
        <f>B245+1</f>
        <v>76</v>
      </c>
      <c r="C248" s="958"/>
      <c r="D248" s="978"/>
      <c r="E248" s="988"/>
      <c r="F248" s="995"/>
      <c r="G248" s="995"/>
      <c r="H248" s="1019"/>
      <c r="I248" s="1026"/>
      <c r="J248" s="1026"/>
      <c r="K248" s="1031"/>
      <c r="L248" s="1041"/>
      <c r="M248" s="1050"/>
      <c r="N248" s="1050"/>
      <c r="O248" s="1062"/>
      <c r="P248" s="1071" t="s">
        <v>589</v>
      </c>
      <c r="Q248" s="1080"/>
      <c r="R248" s="1088"/>
      <c r="S248" s="1252"/>
      <c r="T248" s="1254"/>
      <c r="U248" s="1254"/>
      <c r="V248" s="1254"/>
      <c r="W248" s="1254"/>
      <c r="X248" s="1254"/>
      <c r="Y248" s="1255"/>
      <c r="Z248" s="1252"/>
      <c r="AA248" s="1254"/>
      <c r="AB248" s="1254"/>
      <c r="AC248" s="1254"/>
      <c r="AD248" s="1254"/>
      <c r="AE248" s="1254"/>
      <c r="AF248" s="1255"/>
      <c r="AG248" s="1252"/>
      <c r="AH248" s="1254"/>
      <c r="AI248" s="1254"/>
      <c r="AJ248" s="1254"/>
      <c r="AK248" s="1254"/>
      <c r="AL248" s="1254"/>
      <c r="AM248" s="1255"/>
      <c r="AN248" s="1252"/>
      <c r="AO248" s="1254"/>
      <c r="AP248" s="1254"/>
      <c r="AQ248" s="1254"/>
      <c r="AR248" s="1254"/>
      <c r="AS248" s="1254"/>
      <c r="AT248" s="1255"/>
      <c r="AU248" s="1252"/>
      <c r="AV248" s="1254"/>
      <c r="AW248" s="1254"/>
      <c r="AX248" s="1257"/>
      <c r="AY248" s="1261"/>
      <c r="AZ248" s="1264"/>
      <c r="BA248" s="1267"/>
      <c r="BB248" s="1209"/>
      <c r="BC248" s="1050"/>
      <c r="BD248" s="1050"/>
      <c r="BE248" s="1050"/>
      <c r="BF248" s="1062"/>
    </row>
    <row r="249" spans="2:58" ht="20.25" customHeight="1">
      <c r="B249" s="939"/>
      <c r="C249" s="959"/>
      <c r="D249" s="979"/>
      <c r="E249" s="989"/>
      <c r="F249" s="993"/>
      <c r="G249" s="1006"/>
      <c r="H249" s="1018"/>
      <c r="I249" s="1026"/>
      <c r="J249" s="1026"/>
      <c r="K249" s="1031"/>
      <c r="L249" s="1040"/>
      <c r="M249" s="1049"/>
      <c r="N249" s="1049"/>
      <c r="O249" s="1061"/>
      <c r="P249" s="1069" t="s">
        <v>590</v>
      </c>
      <c r="Q249" s="1078"/>
      <c r="R249" s="1086"/>
      <c r="S249" s="1103" t="str">
        <f>IF(S248="","",VLOOKUP(S248,'標準様式１シフト記号表（勤務時間帯）'!$C$7:$K$36,9,FALSE))</f>
        <v/>
      </c>
      <c r="T249" s="1116" t="str">
        <f>IF(T248="","",VLOOKUP(T248,'標準様式１シフト記号表（勤務時間帯）'!$C$7:$K$36,9,FALSE))</f>
        <v/>
      </c>
      <c r="U249" s="1116" t="str">
        <f>IF(U248="","",VLOOKUP(U248,'標準様式１シフト記号表（勤務時間帯）'!$C$7:$K$36,9,FALSE))</f>
        <v/>
      </c>
      <c r="V249" s="1116" t="str">
        <f>IF(V248="","",VLOOKUP(V248,'標準様式１シフト記号表（勤務時間帯）'!$C$7:$K$36,9,FALSE))</f>
        <v/>
      </c>
      <c r="W249" s="1116" t="str">
        <f>IF(W248="","",VLOOKUP(W248,'標準様式１シフト記号表（勤務時間帯）'!$C$7:$K$36,9,FALSE))</f>
        <v/>
      </c>
      <c r="X249" s="1116" t="str">
        <f>IF(X248="","",VLOOKUP(X248,'標準様式１シフト記号表（勤務時間帯）'!$C$7:$K$36,9,FALSE))</f>
        <v/>
      </c>
      <c r="Y249" s="1127" t="str">
        <f>IF(Y248="","",VLOOKUP(Y248,'標準様式１シフト記号表（勤務時間帯）'!$C$7:$K$36,9,FALSE))</f>
        <v/>
      </c>
      <c r="Z249" s="1103" t="str">
        <f>IF(Z248="","",VLOOKUP(Z248,'標準様式１シフト記号表（勤務時間帯）'!$C$7:$K$36,9,FALSE))</f>
        <v/>
      </c>
      <c r="AA249" s="1116" t="str">
        <f>IF(AA248="","",VLOOKUP(AA248,'標準様式１シフト記号表（勤務時間帯）'!$C$7:$K$36,9,FALSE))</f>
        <v/>
      </c>
      <c r="AB249" s="1116" t="str">
        <f>IF(AB248="","",VLOOKUP(AB248,'標準様式１シフト記号表（勤務時間帯）'!$C$7:$K$36,9,FALSE))</f>
        <v/>
      </c>
      <c r="AC249" s="1116" t="str">
        <f>IF(AC248="","",VLOOKUP(AC248,'標準様式１シフト記号表（勤務時間帯）'!$C$7:$K$36,9,FALSE))</f>
        <v/>
      </c>
      <c r="AD249" s="1116" t="str">
        <f>IF(AD248="","",VLOOKUP(AD248,'標準様式１シフト記号表（勤務時間帯）'!$C$7:$K$36,9,FALSE))</f>
        <v/>
      </c>
      <c r="AE249" s="1116" t="str">
        <f>IF(AE248="","",VLOOKUP(AE248,'標準様式１シフト記号表（勤務時間帯）'!$C$7:$K$36,9,FALSE))</f>
        <v/>
      </c>
      <c r="AF249" s="1127" t="str">
        <f>IF(AF248="","",VLOOKUP(AF248,'標準様式１シフト記号表（勤務時間帯）'!$C$7:$K$36,9,FALSE))</f>
        <v/>
      </c>
      <c r="AG249" s="1103" t="str">
        <f>IF(AG248="","",VLOOKUP(AG248,'標準様式１シフト記号表（勤務時間帯）'!$C$7:$K$36,9,FALSE))</f>
        <v/>
      </c>
      <c r="AH249" s="1116" t="str">
        <f>IF(AH248="","",VLOOKUP(AH248,'標準様式１シフト記号表（勤務時間帯）'!$C$7:$K$36,9,FALSE))</f>
        <v/>
      </c>
      <c r="AI249" s="1116" t="str">
        <f>IF(AI248="","",VLOOKUP(AI248,'標準様式１シフト記号表（勤務時間帯）'!$C$7:$K$36,9,FALSE))</f>
        <v/>
      </c>
      <c r="AJ249" s="1116" t="str">
        <f>IF(AJ248="","",VLOOKUP(AJ248,'標準様式１シフト記号表（勤務時間帯）'!$C$7:$K$36,9,FALSE))</f>
        <v/>
      </c>
      <c r="AK249" s="1116" t="str">
        <f>IF(AK248="","",VLOOKUP(AK248,'標準様式１シフト記号表（勤務時間帯）'!$C$7:$K$36,9,FALSE))</f>
        <v/>
      </c>
      <c r="AL249" s="1116" t="str">
        <f>IF(AL248="","",VLOOKUP(AL248,'標準様式１シフト記号表（勤務時間帯）'!$C$7:$K$36,9,FALSE))</f>
        <v/>
      </c>
      <c r="AM249" s="1127" t="str">
        <f>IF(AM248="","",VLOOKUP(AM248,'標準様式１シフト記号表（勤務時間帯）'!$C$7:$K$36,9,FALSE))</f>
        <v/>
      </c>
      <c r="AN249" s="1103" t="str">
        <f>IF(AN248="","",VLOOKUP(AN248,'標準様式１シフト記号表（勤務時間帯）'!$C$7:$K$36,9,FALSE))</f>
        <v/>
      </c>
      <c r="AO249" s="1116" t="str">
        <f>IF(AO248="","",VLOOKUP(AO248,'標準様式１シフト記号表（勤務時間帯）'!$C$7:$K$36,9,FALSE))</f>
        <v/>
      </c>
      <c r="AP249" s="1116" t="str">
        <f>IF(AP248="","",VLOOKUP(AP248,'標準様式１シフト記号表（勤務時間帯）'!$C$7:$K$36,9,FALSE))</f>
        <v/>
      </c>
      <c r="AQ249" s="1116" t="str">
        <f>IF(AQ248="","",VLOOKUP(AQ248,'標準様式１シフト記号表（勤務時間帯）'!$C$7:$K$36,9,FALSE))</f>
        <v/>
      </c>
      <c r="AR249" s="1116" t="str">
        <f>IF(AR248="","",VLOOKUP(AR248,'標準様式１シフト記号表（勤務時間帯）'!$C$7:$K$36,9,FALSE))</f>
        <v/>
      </c>
      <c r="AS249" s="1116" t="str">
        <f>IF(AS248="","",VLOOKUP(AS248,'標準様式１シフト記号表（勤務時間帯）'!$C$7:$K$36,9,FALSE))</f>
        <v/>
      </c>
      <c r="AT249" s="1127" t="str">
        <f>IF(AT248="","",VLOOKUP(AT248,'標準様式１シフト記号表（勤務時間帯）'!$C$7:$K$36,9,FALSE))</f>
        <v/>
      </c>
      <c r="AU249" s="1103" t="str">
        <f>IF(AU248="","",VLOOKUP(AU248,'標準様式１シフト記号表（勤務時間帯）'!$C$7:$K$36,9,FALSE))</f>
        <v/>
      </c>
      <c r="AV249" s="1116" t="str">
        <f>IF(AV248="","",VLOOKUP(AV248,'標準様式１シフト記号表（勤務時間帯）'!$C$7:$K$36,9,FALSE))</f>
        <v/>
      </c>
      <c r="AW249" s="1116" t="str">
        <f>IF(AW248="","",VLOOKUP(AW248,'標準様式１シフト記号表（勤務時間帯）'!$C$7:$K$36,9,FALSE))</f>
        <v/>
      </c>
      <c r="AX249" s="1162">
        <f>IF($BB$4="４週",SUM(S249:AT249),IF($BB$4="暦月",SUM(S249:AW249),""))</f>
        <v>0</v>
      </c>
      <c r="AY249" s="1175"/>
      <c r="AZ249" s="1186">
        <f>IF($BB$4="４週",AX249/4,IF($BB$4="暦月",'標準様式１（100名）'!AX249/('標準様式１（100名）'!$BB$9/7),""))</f>
        <v>0</v>
      </c>
      <c r="BA249" s="1195"/>
      <c r="BB249" s="1210"/>
      <c r="BC249" s="1049"/>
      <c r="BD249" s="1049"/>
      <c r="BE249" s="1049"/>
      <c r="BF249" s="1061"/>
    </row>
    <row r="250" spans="2:58" ht="20.25" customHeight="1">
      <c r="B250" s="939"/>
      <c r="C250" s="960"/>
      <c r="D250" s="980"/>
      <c r="E250" s="990"/>
      <c r="F250" s="1244">
        <f>C248</f>
        <v>0</v>
      </c>
      <c r="G250" s="1007"/>
      <c r="H250" s="1018"/>
      <c r="I250" s="1026"/>
      <c r="J250" s="1026"/>
      <c r="K250" s="1031"/>
      <c r="L250" s="1042"/>
      <c r="M250" s="1051"/>
      <c r="N250" s="1051"/>
      <c r="O250" s="1063"/>
      <c r="P250" s="1070" t="s">
        <v>316</v>
      </c>
      <c r="Q250" s="1079"/>
      <c r="R250" s="1087"/>
      <c r="S250" s="1104" t="str">
        <f>IF(S248="","",VLOOKUP(S248,'標準様式１シフト記号表（勤務時間帯）'!$C$7:$U$36,19,FALSE))</f>
        <v/>
      </c>
      <c r="T250" s="1117" t="str">
        <f>IF(T248="","",VLOOKUP(T248,'標準様式１シフト記号表（勤務時間帯）'!$C$7:$U$36,19,FALSE))</f>
        <v/>
      </c>
      <c r="U250" s="1117" t="str">
        <f>IF(U248="","",VLOOKUP(U248,'標準様式１シフト記号表（勤務時間帯）'!$C$7:$U$36,19,FALSE))</f>
        <v/>
      </c>
      <c r="V250" s="1117" t="str">
        <f>IF(V248="","",VLOOKUP(V248,'標準様式１シフト記号表（勤務時間帯）'!$C$7:$U$36,19,FALSE))</f>
        <v/>
      </c>
      <c r="W250" s="1117" t="str">
        <f>IF(W248="","",VLOOKUP(W248,'標準様式１シフト記号表（勤務時間帯）'!$C$7:$U$36,19,FALSE))</f>
        <v/>
      </c>
      <c r="X250" s="1117" t="str">
        <f>IF(X248="","",VLOOKUP(X248,'標準様式１シフト記号表（勤務時間帯）'!$C$7:$U$36,19,FALSE))</f>
        <v/>
      </c>
      <c r="Y250" s="1128" t="str">
        <f>IF(Y248="","",VLOOKUP(Y248,'標準様式１シフト記号表（勤務時間帯）'!$C$7:$U$36,19,FALSE))</f>
        <v/>
      </c>
      <c r="Z250" s="1104" t="str">
        <f>IF(Z248="","",VLOOKUP(Z248,'標準様式１シフト記号表（勤務時間帯）'!$C$7:$U$36,19,FALSE))</f>
        <v/>
      </c>
      <c r="AA250" s="1117" t="str">
        <f>IF(AA248="","",VLOOKUP(AA248,'標準様式１シフト記号表（勤務時間帯）'!$C$7:$U$36,19,FALSE))</f>
        <v/>
      </c>
      <c r="AB250" s="1117" t="str">
        <f>IF(AB248="","",VLOOKUP(AB248,'標準様式１シフト記号表（勤務時間帯）'!$C$7:$U$36,19,FALSE))</f>
        <v/>
      </c>
      <c r="AC250" s="1117" t="str">
        <f>IF(AC248="","",VLOOKUP(AC248,'標準様式１シフト記号表（勤務時間帯）'!$C$7:$U$36,19,FALSE))</f>
        <v/>
      </c>
      <c r="AD250" s="1117" t="str">
        <f>IF(AD248="","",VLOOKUP(AD248,'標準様式１シフト記号表（勤務時間帯）'!$C$7:$U$36,19,FALSE))</f>
        <v/>
      </c>
      <c r="AE250" s="1117" t="str">
        <f>IF(AE248="","",VLOOKUP(AE248,'標準様式１シフト記号表（勤務時間帯）'!$C$7:$U$36,19,FALSE))</f>
        <v/>
      </c>
      <c r="AF250" s="1128" t="str">
        <f>IF(AF248="","",VLOOKUP(AF248,'標準様式１シフト記号表（勤務時間帯）'!$C$7:$U$36,19,FALSE))</f>
        <v/>
      </c>
      <c r="AG250" s="1104" t="str">
        <f>IF(AG248="","",VLOOKUP(AG248,'標準様式１シフト記号表（勤務時間帯）'!$C$7:$U$36,19,FALSE))</f>
        <v/>
      </c>
      <c r="AH250" s="1117" t="str">
        <f>IF(AH248="","",VLOOKUP(AH248,'標準様式１シフト記号表（勤務時間帯）'!$C$7:$U$36,19,FALSE))</f>
        <v/>
      </c>
      <c r="AI250" s="1117" t="str">
        <f>IF(AI248="","",VLOOKUP(AI248,'標準様式１シフト記号表（勤務時間帯）'!$C$7:$U$36,19,FALSE))</f>
        <v/>
      </c>
      <c r="AJ250" s="1117" t="str">
        <f>IF(AJ248="","",VLOOKUP(AJ248,'標準様式１シフト記号表（勤務時間帯）'!$C$7:$U$36,19,FALSE))</f>
        <v/>
      </c>
      <c r="AK250" s="1117" t="str">
        <f>IF(AK248="","",VLOOKUP(AK248,'標準様式１シフト記号表（勤務時間帯）'!$C$7:$U$36,19,FALSE))</f>
        <v/>
      </c>
      <c r="AL250" s="1117" t="str">
        <f>IF(AL248="","",VLOOKUP(AL248,'標準様式１シフト記号表（勤務時間帯）'!$C$7:$U$36,19,FALSE))</f>
        <v/>
      </c>
      <c r="AM250" s="1128" t="str">
        <f>IF(AM248="","",VLOOKUP(AM248,'標準様式１シフト記号表（勤務時間帯）'!$C$7:$U$36,19,FALSE))</f>
        <v/>
      </c>
      <c r="AN250" s="1104" t="str">
        <f>IF(AN248="","",VLOOKUP(AN248,'標準様式１シフト記号表（勤務時間帯）'!$C$7:$U$36,19,FALSE))</f>
        <v/>
      </c>
      <c r="AO250" s="1117" t="str">
        <f>IF(AO248="","",VLOOKUP(AO248,'標準様式１シフト記号表（勤務時間帯）'!$C$7:$U$36,19,FALSE))</f>
        <v/>
      </c>
      <c r="AP250" s="1117" t="str">
        <f>IF(AP248="","",VLOOKUP(AP248,'標準様式１シフト記号表（勤務時間帯）'!$C$7:$U$36,19,FALSE))</f>
        <v/>
      </c>
      <c r="AQ250" s="1117" t="str">
        <f>IF(AQ248="","",VLOOKUP(AQ248,'標準様式１シフト記号表（勤務時間帯）'!$C$7:$U$36,19,FALSE))</f>
        <v/>
      </c>
      <c r="AR250" s="1117" t="str">
        <f>IF(AR248="","",VLOOKUP(AR248,'標準様式１シフト記号表（勤務時間帯）'!$C$7:$U$36,19,FALSE))</f>
        <v/>
      </c>
      <c r="AS250" s="1117" t="str">
        <f>IF(AS248="","",VLOOKUP(AS248,'標準様式１シフト記号表（勤務時間帯）'!$C$7:$U$36,19,FALSE))</f>
        <v/>
      </c>
      <c r="AT250" s="1128" t="str">
        <f>IF(AT248="","",VLOOKUP(AT248,'標準様式１シフト記号表（勤務時間帯）'!$C$7:$U$36,19,FALSE))</f>
        <v/>
      </c>
      <c r="AU250" s="1104" t="str">
        <f>IF(AU248="","",VLOOKUP(AU248,'標準様式１シフト記号表（勤務時間帯）'!$C$7:$U$36,19,FALSE))</f>
        <v/>
      </c>
      <c r="AV250" s="1117" t="str">
        <f>IF(AV248="","",VLOOKUP(AV248,'標準様式１シフト記号表（勤務時間帯）'!$C$7:$U$36,19,FALSE))</f>
        <v/>
      </c>
      <c r="AW250" s="1117" t="str">
        <f>IF(AW248="","",VLOOKUP(AW248,'標準様式１シフト記号表（勤務時間帯）'!$C$7:$U$36,19,FALSE))</f>
        <v/>
      </c>
      <c r="AX250" s="1163">
        <f>IF($BB$4="４週",SUM(S250:AT250),IF($BB$4="暦月",SUM(S250:AW250),""))</f>
        <v>0</v>
      </c>
      <c r="AY250" s="1176"/>
      <c r="AZ250" s="1187">
        <f>IF($BB$4="４週",AX250/4,IF($BB$4="暦月",'標準様式１（100名）'!AX250/('標準様式１（100名）'!$BB$9/7),""))</f>
        <v>0</v>
      </c>
      <c r="BA250" s="1196"/>
      <c r="BB250" s="1211"/>
      <c r="BC250" s="1051"/>
      <c r="BD250" s="1051"/>
      <c r="BE250" s="1051"/>
      <c r="BF250" s="1063"/>
    </row>
    <row r="251" spans="2:58" ht="20.25" customHeight="1">
      <c r="B251" s="939">
        <f>B248+1</f>
        <v>77</v>
      </c>
      <c r="C251" s="958"/>
      <c r="D251" s="978"/>
      <c r="E251" s="988"/>
      <c r="F251" s="995"/>
      <c r="G251" s="995"/>
      <c r="H251" s="1019"/>
      <c r="I251" s="1026"/>
      <c r="J251" s="1026"/>
      <c r="K251" s="1031"/>
      <c r="L251" s="1041"/>
      <c r="M251" s="1050"/>
      <c r="N251" s="1050"/>
      <c r="O251" s="1062"/>
      <c r="P251" s="1071" t="s">
        <v>589</v>
      </c>
      <c r="Q251" s="1080"/>
      <c r="R251" s="1088"/>
      <c r="S251" s="1252"/>
      <c r="T251" s="1254"/>
      <c r="U251" s="1254"/>
      <c r="V251" s="1254"/>
      <c r="W251" s="1254"/>
      <c r="X251" s="1254"/>
      <c r="Y251" s="1255"/>
      <c r="Z251" s="1252"/>
      <c r="AA251" s="1254"/>
      <c r="AB251" s="1254"/>
      <c r="AC251" s="1254"/>
      <c r="AD251" s="1254"/>
      <c r="AE251" s="1254"/>
      <c r="AF251" s="1255"/>
      <c r="AG251" s="1252"/>
      <c r="AH251" s="1254"/>
      <c r="AI251" s="1254"/>
      <c r="AJ251" s="1254"/>
      <c r="AK251" s="1254"/>
      <c r="AL251" s="1254"/>
      <c r="AM251" s="1255"/>
      <c r="AN251" s="1252"/>
      <c r="AO251" s="1254"/>
      <c r="AP251" s="1254"/>
      <c r="AQ251" s="1254"/>
      <c r="AR251" s="1254"/>
      <c r="AS251" s="1254"/>
      <c r="AT251" s="1255"/>
      <c r="AU251" s="1252"/>
      <c r="AV251" s="1254"/>
      <c r="AW251" s="1254"/>
      <c r="AX251" s="1257"/>
      <c r="AY251" s="1261"/>
      <c r="AZ251" s="1264"/>
      <c r="BA251" s="1267"/>
      <c r="BB251" s="1209"/>
      <c r="BC251" s="1050"/>
      <c r="BD251" s="1050"/>
      <c r="BE251" s="1050"/>
      <c r="BF251" s="1062"/>
    </row>
    <row r="252" spans="2:58" ht="20.25" customHeight="1">
      <c r="B252" s="939"/>
      <c r="C252" s="959"/>
      <c r="D252" s="979"/>
      <c r="E252" s="989"/>
      <c r="F252" s="993"/>
      <c r="G252" s="1006"/>
      <c r="H252" s="1018"/>
      <c r="I252" s="1026"/>
      <c r="J252" s="1026"/>
      <c r="K252" s="1031"/>
      <c r="L252" s="1040"/>
      <c r="M252" s="1049"/>
      <c r="N252" s="1049"/>
      <c r="O252" s="1061"/>
      <c r="P252" s="1069" t="s">
        <v>590</v>
      </c>
      <c r="Q252" s="1078"/>
      <c r="R252" s="1086"/>
      <c r="S252" s="1103" t="str">
        <f>IF(S251="","",VLOOKUP(S251,'標準様式１シフト記号表（勤務時間帯）'!$C$7:$K$36,9,FALSE))</f>
        <v/>
      </c>
      <c r="T252" s="1116" t="str">
        <f>IF(T251="","",VLOOKUP(T251,'標準様式１シフト記号表（勤務時間帯）'!$C$7:$K$36,9,FALSE))</f>
        <v/>
      </c>
      <c r="U252" s="1116" t="str">
        <f>IF(U251="","",VLOOKUP(U251,'標準様式１シフト記号表（勤務時間帯）'!$C$7:$K$36,9,FALSE))</f>
        <v/>
      </c>
      <c r="V252" s="1116" t="str">
        <f>IF(V251="","",VLOOKUP(V251,'標準様式１シフト記号表（勤務時間帯）'!$C$7:$K$36,9,FALSE))</f>
        <v/>
      </c>
      <c r="W252" s="1116" t="str">
        <f>IF(W251="","",VLOOKUP(W251,'標準様式１シフト記号表（勤務時間帯）'!$C$7:$K$36,9,FALSE))</f>
        <v/>
      </c>
      <c r="X252" s="1116" t="str">
        <f>IF(X251="","",VLOOKUP(X251,'標準様式１シフト記号表（勤務時間帯）'!$C$7:$K$36,9,FALSE))</f>
        <v/>
      </c>
      <c r="Y252" s="1127" t="str">
        <f>IF(Y251="","",VLOOKUP(Y251,'標準様式１シフト記号表（勤務時間帯）'!$C$7:$K$36,9,FALSE))</f>
        <v/>
      </c>
      <c r="Z252" s="1103" t="str">
        <f>IF(Z251="","",VLOOKUP(Z251,'標準様式１シフト記号表（勤務時間帯）'!$C$7:$K$36,9,FALSE))</f>
        <v/>
      </c>
      <c r="AA252" s="1116" t="str">
        <f>IF(AA251="","",VLOOKUP(AA251,'標準様式１シフト記号表（勤務時間帯）'!$C$7:$K$36,9,FALSE))</f>
        <v/>
      </c>
      <c r="AB252" s="1116" t="str">
        <f>IF(AB251="","",VLOOKUP(AB251,'標準様式１シフト記号表（勤務時間帯）'!$C$7:$K$36,9,FALSE))</f>
        <v/>
      </c>
      <c r="AC252" s="1116" t="str">
        <f>IF(AC251="","",VLOOKUP(AC251,'標準様式１シフト記号表（勤務時間帯）'!$C$7:$K$36,9,FALSE))</f>
        <v/>
      </c>
      <c r="AD252" s="1116" t="str">
        <f>IF(AD251="","",VLOOKUP(AD251,'標準様式１シフト記号表（勤務時間帯）'!$C$7:$K$36,9,FALSE))</f>
        <v/>
      </c>
      <c r="AE252" s="1116" t="str">
        <f>IF(AE251="","",VLOOKUP(AE251,'標準様式１シフト記号表（勤務時間帯）'!$C$7:$K$36,9,FALSE))</f>
        <v/>
      </c>
      <c r="AF252" s="1127" t="str">
        <f>IF(AF251="","",VLOOKUP(AF251,'標準様式１シフト記号表（勤務時間帯）'!$C$7:$K$36,9,FALSE))</f>
        <v/>
      </c>
      <c r="AG252" s="1103" t="str">
        <f>IF(AG251="","",VLOOKUP(AG251,'標準様式１シフト記号表（勤務時間帯）'!$C$7:$K$36,9,FALSE))</f>
        <v/>
      </c>
      <c r="AH252" s="1116" t="str">
        <f>IF(AH251="","",VLOOKUP(AH251,'標準様式１シフト記号表（勤務時間帯）'!$C$7:$K$36,9,FALSE))</f>
        <v/>
      </c>
      <c r="AI252" s="1116" t="str">
        <f>IF(AI251="","",VLOOKUP(AI251,'標準様式１シフト記号表（勤務時間帯）'!$C$7:$K$36,9,FALSE))</f>
        <v/>
      </c>
      <c r="AJ252" s="1116" t="str">
        <f>IF(AJ251="","",VLOOKUP(AJ251,'標準様式１シフト記号表（勤務時間帯）'!$C$7:$K$36,9,FALSE))</f>
        <v/>
      </c>
      <c r="AK252" s="1116" t="str">
        <f>IF(AK251="","",VLOOKUP(AK251,'標準様式１シフト記号表（勤務時間帯）'!$C$7:$K$36,9,FALSE))</f>
        <v/>
      </c>
      <c r="AL252" s="1116" t="str">
        <f>IF(AL251="","",VLOOKUP(AL251,'標準様式１シフト記号表（勤務時間帯）'!$C$7:$K$36,9,FALSE))</f>
        <v/>
      </c>
      <c r="AM252" s="1127" t="str">
        <f>IF(AM251="","",VLOOKUP(AM251,'標準様式１シフト記号表（勤務時間帯）'!$C$7:$K$36,9,FALSE))</f>
        <v/>
      </c>
      <c r="AN252" s="1103" t="str">
        <f>IF(AN251="","",VLOOKUP(AN251,'標準様式１シフト記号表（勤務時間帯）'!$C$7:$K$36,9,FALSE))</f>
        <v/>
      </c>
      <c r="AO252" s="1116" t="str">
        <f>IF(AO251="","",VLOOKUP(AO251,'標準様式１シフト記号表（勤務時間帯）'!$C$7:$K$36,9,FALSE))</f>
        <v/>
      </c>
      <c r="AP252" s="1116" t="str">
        <f>IF(AP251="","",VLOOKUP(AP251,'標準様式１シフト記号表（勤務時間帯）'!$C$7:$K$36,9,FALSE))</f>
        <v/>
      </c>
      <c r="AQ252" s="1116" t="str">
        <f>IF(AQ251="","",VLOOKUP(AQ251,'標準様式１シフト記号表（勤務時間帯）'!$C$7:$K$36,9,FALSE))</f>
        <v/>
      </c>
      <c r="AR252" s="1116" t="str">
        <f>IF(AR251="","",VLOOKUP(AR251,'標準様式１シフト記号表（勤務時間帯）'!$C$7:$K$36,9,FALSE))</f>
        <v/>
      </c>
      <c r="AS252" s="1116" t="str">
        <f>IF(AS251="","",VLOOKUP(AS251,'標準様式１シフト記号表（勤務時間帯）'!$C$7:$K$36,9,FALSE))</f>
        <v/>
      </c>
      <c r="AT252" s="1127" t="str">
        <f>IF(AT251="","",VLOOKUP(AT251,'標準様式１シフト記号表（勤務時間帯）'!$C$7:$K$36,9,FALSE))</f>
        <v/>
      </c>
      <c r="AU252" s="1103" t="str">
        <f>IF(AU251="","",VLOOKUP(AU251,'標準様式１シフト記号表（勤務時間帯）'!$C$7:$K$36,9,FALSE))</f>
        <v/>
      </c>
      <c r="AV252" s="1116" t="str">
        <f>IF(AV251="","",VLOOKUP(AV251,'標準様式１シフト記号表（勤務時間帯）'!$C$7:$K$36,9,FALSE))</f>
        <v/>
      </c>
      <c r="AW252" s="1116" t="str">
        <f>IF(AW251="","",VLOOKUP(AW251,'標準様式１シフト記号表（勤務時間帯）'!$C$7:$K$36,9,FALSE))</f>
        <v/>
      </c>
      <c r="AX252" s="1162">
        <f>IF($BB$4="４週",SUM(S252:AT252),IF($BB$4="暦月",SUM(S252:AW252),""))</f>
        <v>0</v>
      </c>
      <c r="AY252" s="1175"/>
      <c r="AZ252" s="1186">
        <f>IF($BB$4="４週",AX252/4,IF($BB$4="暦月",'標準様式１（100名）'!AX252/('標準様式１（100名）'!$BB$9/7),""))</f>
        <v>0</v>
      </c>
      <c r="BA252" s="1195"/>
      <c r="BB252" s="1210"/>
      <c r="BC252" s="1049"/>
      <c r="BD252" s="1049"/>
      <c r="BE252" s="1049"/>
      <c r="BF252" s="1061"/>
    </row>
    <row r="253" spans="2:58" ht="20.25" customHeight="1">
      <c r="B253" s="939"/>
      <c r="C253" s="960"/>
      <c r="D253" s="980"/>
      <c r="E253" s="990"/>
      <c r="F253" s="1244">
        <f>C251</f>
        <v>0</v>
      </c>
      <c r="G253" s="1007"/>
      <c r="H253" s="1018"/>
      <c r="I253" s="1026"/>
      <c r="J253" s="1026"/>
      <c r="K253" s="1031"/>
      <c r="L253" s="1042"/>
      <c r="M253" s="1051"/>
      <c r="N253" s="1051"/>
      <c r="O253" s="1063"/>
      <c r="P253" s="1070" t="s">
        <v>316</v>
      </c>
      <c r="Q253" s="1079"/>
      <c r="R253" s="1087"/>
      <c r="S253" s="1104" t="str">
        <f>IF(S251="","",VLOOKUP(S251,'標準様式１シフト記号表（勤務時間帯）'!$C$7:$U$36,19,FALSE))</f>
        <v/>
      </c>
      <c r="T253" s="1117" t="str">
        <f>IF(T251="","",VLOOKUP(T251,'標準様式１シフト記号表（勤務時間帯）'!$C$7:$U$36,19,FALSE))</f>
        <v/>
      </c>
      <c r="U253" s="1117" t="str">
        <f>IF(U251="","",VLOOKUP(U251,'標準様式１シフト記号表（勤務時間帯）'!$C$7:$U$36,19,FALSE))</f>
        <v/>
      </c>
      <c r="V253" s="1117" t="str">
        <f>IF(V251="","",VLOOKUP(V251,'標準様式１シフト記号表（勤務時間帯）'!$C$7:$U$36,19,FALSE))</f>
        <v/>
      </c>
      <c r="W253" s="1117" t="str">
        <f>IF(W251="","",VLOOKUP(W251,'標準様式１シフト記号表（勤務時間帯）'!$C$7:$U$36,19,FALSE))</f>
        <v/>
      </c>
      <c r="X253" s="1117" t="str">
        <f>IF(X251="","",VLOOKUP(X251,'標準様式１シフト記号表（勤務時間帯）'!$C$7:$U$36,19,FALSE))</f>
        <v/>
      </c>
      <c r="Y253" s="1128" t="str">
        <f>IF(Y251="","",VLOOKUP(Y251,'標準様式１シフト記号表（勤務時間帯）'!$C$7:$U$36,19,FALSE))</f>
        <v/>
      </c>
      <c r="Z253" s="1104" t="str">
        <f>IF(Z251="","",VLOOKUP(Z251,'標準様式１シフト記号表（勤務時間帯）'!$C$7:$U$36,19,FALSE))</f>
        <v/>
      </c>
      <c r="AA253" s="1117" t="str">
        <f>IF(AA251="","",VLOOKUP(AA251,'標準様式１シフト記号表（勤務時間帯）'!$C$7:$U$36,19,FALSE))</f>
        <v/>
      </c>
      <c r="AB253" s="1117" t="str">
        <f>IF(AB251="","",VLOOKUP(AB251,'標準様式１シフト記号表（勤務時間帯）'!$C$7:$U$36,19,FALSE))</f>
        <v/>
      </c>
      <c r="AC253" s="1117" t="str">
        <f>IF(AC251="","",VLOOKUP(AC251,'標準様式１シフト記号表（勤務時間帯）'!$C$7:$U$36,19,FALSE))</f>
        <v/>
      </c>
      <c r="AD253" s="1117" t="str">
        <f>IF(AD251="","",VLOOKUP(AD251,'標準様式１シフト記号表（勤務時間帯）'!$C$7:$U$36,19,FALSE))</f>
        <v/>
      </c>
      <c r="AE253" s="1117" t="str">
        <f>IF(AE251="","",VLOOKUP(AE251,'標準様式１シフト記号表（勤務時間帯）'!$C$7:$U$36,19,FALSE))</f>
        <v/>
      </c>
      <c r="AF253" s="1128" t="str">
        <f>IF(AF251="","",VLOOKUP(AF251,'標準様式１シフト記号表（勤務時間帯）'!$C$7:$U$36,19,FALSE))</f>
        <v/>
      </c>
      <c r="AG253" s="1104" t="str">
        <f>IF(AG251="","",VLOOKUP(AG251,'標準様式１シフト記号表（勤務時間帯）'!$C$7:$U$36,19,FALSE))</f>
        <v/>
      </c>
      <c r="AH253" s="1117" t="str">
        <f>IF(AH251="","",VLOOKUP(AH251,'標準様式１シフト記号表（勤務時間帯）'!$C$7:$U$36,19,FALSE))</f>
        <v/>
      </c>
      <c r="AI253" s="1117" t="str">
        <f>IF(AI251="","",VLOOKUP(AI251,'標準様式１シフト記号表（勤務時間帯）'!$C$7:$U$36,19,FALSE))</f>
        <v/>
      </c>
      <c r="AJ253" s="1117" t="str">
        <f>IF(AJ251="","",VLOOKUP(AJ251,'標準様式１シフト記号表（勤務時間帯）'!$C$7:$U$36,19,FALSE))</f>
        <v/>
      </c>
      <c r="AK253" s="1117" t="str">
        <f>IF(AK251="","",VLOOKUP(AK251,'標準様式１シフト記号表（勤務時間帯）'!$C$7:$U$36,19,FALSE))</f>
        <v/>
      </c>
      <c r="AL253" s="1117" t="str">
        <f>IF(AL251="","",VLOOKUP(AL251,'標準様式１シフト記号表（勤務時間帯）'!$C$7:$U$36,19,FALSE))</f>
        <v/>
      </c>
      <c r="AM253" s="1128" t="str">
        <f>IF(AM251="","",VLOOKUP(AM251,'標準様式１シフト記号表（勤務時間帯）'!$C$7:$U$36,19,FALSE))</f>
        <v/>
      </c>
      <c r="AN253" s="1104" t="str">
        <f>IF(AN251="","",VLOOKUP(AN251,'標準様式１シフト記号表（勤務時間帯）'!$C$7:$U$36,19,FALSE))</f>
        <v/>
      </c>
      <c r="AO253" s="1117" t="str">
        <f>IF(AO251="","",VLOOKUP(AO251,'標準様式１シフト記号表（勤務時間帯）'!$C$7:$U$36,19,FALSE))</f>
        <v/>
      </c>
      <c r="AP253" s="1117" t="str">
        <f>IF(AP251="","",VLOOKUP(AP251,'標準様式１シフト記号表（勤務時間帯）'!$C$7:$U$36,19,FALSE))</f>
        <v/>
      </c>
      <c r="AQ253" s="1117" t="str">
        <f>IF(AQ251="","",VLOOKUP(AQ251,'標準様式１シフト記号表（勤務時間帯）'!$C$7:$U$36,19,FALSE))</f>
        <v/>
      </c>
      <c r="AR253" s="1117" t="str">
        <f>IF(AR251="","",VLOOKUP(AR251,'標準様式１シフト記号表（勤務時間帯）'!$C$7:$U$36,19,FALSE))</f>
        <v/>
      </c>
      <c r="AS253" s="1117" t="str">
        <f>IF(AS251="","",VLOOKUP(AS251,'標準様式１シフト記号表（勤務時間帯）'!$C$7:$U$36,19,FALSE))</f>
        <v/>
      </c>
      <c r="AT253" s="1128" t="str">
        <f>IF(AT251="","",VLOOKUP(AT251,'標準様式１シフト記号表（勤務時間帯）'!$C$7:$U$36,19,FALSE))</f>
        <v/>
      </c>
      <c r="AU253" s="1104" t="str">
        <f>IF(AU251="","",VLOOKUP(AU251,'標準様式１シフト記号表（勤務時間帯）'!$C$7:$U$36,19,FALSE))</f>
        <v/>
      </c>
      <c r="AV253" s="1117" t="str">
        <f>IF(AV251="","",VLOOKUP(AV251,'標準様式１シフト記号表（勤務時間帯）'!$C$7:$U$36,19,FALSE))</f>
        <v/>
      </c>
      <c r="AW253" s="1117" t="str">
        <f>IF(AW251="","",VLOOKUP(AW251,'標準様式１シフト記号表（勤務時間帯）'!$C$7:$U$36,19,FALSE))</f>
        <v/>
      </c>
      <c r="AX253" s="1163">
        <f>IF($BB$4="４週",SUM(S253:AT253),IF($BB$4="暦月",SUM(S253:AW253),""))</f>
        <v>0</v>
      </c>
      <c r="AY253" s="1176"/>
      <c r="AZ253" s="1187">
        <f>IF($BB$4="４週",AX253/4,IF($BB$4="暦月",'標準様式１（100名）'!AX253/('標準様式１（100名）'!$BB$9/7),""))</f>
        <v>0</v>
      </c>
      <c r="BA253" s="1196"/>
      <c r="BB253" s="1211"/>
      <c r="BC253" s="1051"/>
      <c r="BD253" s="1051"/>
      <c r="BE253" s="1051"/>
      <c r="BF253" s="1063"/>
    </row>
    <row r="254" spans="2:58" ht="20.25" customHeight="1">
      <c r="B254" s="939">
        <f>B251+1</f>
        <v>78</v>
      </c>
      <c r="C254" s="958"/>
      <c r="D254" s="978"/>
      <c r="E254" s="988"/>
      <c r="F254" s="995"/>
      <c r="G254" s="995"/>
      <c r="H254" s="1019"/>
      <c r="I254" s="1026"/>
      <c r="J254" s="1026"/>
      <c r="K254" s="1031"/>
      <c r="L254" s="1041"/>
      <c r="M254" s="1050"/>
      <c r="N254" s="1050"/>
      <c r="O254" s="1062"/>
      <c r="P254" s="1071" t="s">
        <v>589</v>
      </c>
      <c r="Q254" s="1080"/>
      <c r="R254" s="1088"/>
      <c r="S254" s="1252"/>
      <c r="T254" s="1254"/>
      <c r="U254" s="1254"/>
      <c r="V254" s="1254"/>
      <c r="W254" s="1254"/>
      <c r="X254" s="1254"/>
      <c r="Y254" s="1255"/>
      <c r="Z254" s="1252"/>
      <c r="AA254" s="1254"/>
      <c r="AB254" s="1254"/>
      <c r="AC254" s="1254"/>
      <c r="AD254" s="1254"/>
      <c r="AE254" s="1254"/>
      <c r="AF254" s="1255"/>
      <c r="AG254" s="1252"/>
      <c r="AH254" s="1254"/>
      <c r="AI254" s="1254"/>
      <c r="AJ254" s="1254"/>
      <c r="AK254" s="1254"/>
      <c r="AL254" s="1254"/>
      <c r="AM254" s="1255"/>
      <c r="AN254" s="1252"/>
      <c r="AO254" s="1254"/>
      <c r="AP254" s="1254"/>
      <c r="AQ254" s="1254"/>
      <c r="AR254" s="1254"/>
      <c r="AS254" s="1254"/>
      <c r="AT254" s="1255"/>
      <c r="AU254" s="1252"/>
      <c r="AV254" s="1254"/>
      <c r="AW254" s="1254"/>
      <c r="AX254" s="1257"/>
      <c r="AY254" s="1261"/>
      <c r="AZ254" s="1264"/>
      <c r="BA254" s="1267"/>
      <c r="BB254" s="1209"/>
      <c r="BC254" s="1050"/>
      <c r="BD254" s="1050"/>
      <c r="BE254" s="1050"/>
      <c r="BF254" s="1062"/>
    </row>
    <row r="255" spans="2:58" ht="20.25" customHeight="1">
      <c r="B255" s="939"/>
      <c r="C255" s="959"/>
      <c r="D255" s="979"/>
      <c r="E255" s="989"/>
      <c r="F255" s="993"/>
      <c r="G255" s="1006"/>
      <c r="H255" s="1018"/>
      <c r="I255" s="1026"/>
      <c r="J255" s="1026"/>
      <c r="K255" s="1031"/>
      <c r="L255" s="1040"/>
      <c r="M255" s="1049"/>
      <c r="N255" s="1049"/>
      <c r="O255" s="1061"/>
      <c r="P255" s="1069" t="s">
        <v>590</v>
      </c>
      <c r="Q255" s="1078"/>
      <c r="R255" s="1086"/>
      <c r="S255" s="1103" t="str">
        <f>IF(S254="","",VLOOKUP(S254,'標準様式１シフト記号表（勤務時間帯）'!$C$7:$K$36,9,FALSE))</f>
        <v/>
      </c>
      <c r="T255" s="1116" t="str">
        <f>IF(T254="","",VLOOKUP(T254,'標準様式１シフト記号表（勤務時間帯）'!$C$7:$K$36,9,FALSE))</f>
        <v/>
      </c>
      <c r="U255" s="1116" t="str">
        <f>IF(U254="","",VLOOKUP(U254,'標準様式１シフト記号表（勤務時間帯）'!$C$7:$K$36,9,FALSE))</f>
        <v/>
      </c>
      <c r="V255" s="1116" t="str">
        <f>IF(V254="","",VLOOKUP(V254,'標準様式１シフト記号表（勤務時間帯）'!$C$7:$K$36,9,FALSE))</f>
        <v/>
      </c>
      <c r="W255" s="1116" t="str">
        <f>IF(W254="","",VLOOKUP(W254,'標準様式１シフト記号表（勤務時間帯）'!$C$7:$K$36,9,FALSE))</f>
        <v/>
      </c>
      <c r="X255" s="1116" t="str">
        <f>IF(X254="","",VLOOKUP(X254,'標準様式１シフト記号表（勤務時間帯）'!$C$7:$K$36,9,FALSE))</f>
        <v/>
      </c>
      <c r="Y255" s="1127" t="str">
        <f>IF(Y254="","",VLOOKUP(Y254,'標準様式１シフト記号表（勤務時間帯）'!$C$7:$K$36,9,FALSE))</f>
        <v/>
      </c>
      <c r="Z255" s="1103" t="str">
        <f>IF(Z254="","",VLOOKUP(Z254,'標準様式１シフト記号表（勤務時間帯）'!$C$7:$K$36,9,FALSE))</f>
        <v/>
      </c>
      <c r="AA255" s="1116" t="str">
        <f>IF(AA254="","",VLOOKUP(AA254,'標準様式１シフト記号表（勤務時間帯）'!$C$7:$K$36,9,FALSE))</f>
        <v/>
      </c>
      <c r="AB255" s="1116" t="str">
        <f>IF(AB254="","",VLOOKUP(AB254,'標準様式１シフト記号表（勤務時間帯）'!$C$7:$K$36,9,FALSE))</f>
        <v/>
      </c>
      <c r="AC255" s="1116" t="str">
        <f>IF(AC254="","",VLOOKUP(AC254,'標準様式１シフト記号表（勤務時間帯）'!$C$7:$K$36,9,FALSE))</f>
        <v/>
      </c>
      <c r="AD255" s="1116" t="str">
        <f>IF(AD254="","",VLOOKUP(AD254,'標準様式１シフト記号表（勤務時間帯）'!$C$7:$K$36,9,FALSE))</f>
        <v/>
      </c>
      <c r="AE255" s="1116" t="str">
        <f>IF(AE254="","",VLOOKUP(AE254,'標準様式１シフト記号表（勤務時間帯）'!$C$7:$K$36,9,FALSE))</f>
        <v/>
      </c>
      <c r="AF255" s="1127" t="str">
        <f>IF(AF254="","",VLOOKUP(AF254,'標準様式１シフト記号表（勤務時間帯）'!$C$7:$K$36,9,FALSE))</f>
        <v/>
      </c>
      <c r="AG255" s="1103" t="str">
        <f>IF(AG254="","",VLOOKUP(AG254,'標準様式１シフト記号表（勤務時間帯）'!$C$7:$K$36,9,FALSE))</f>
        <v/>
      </c>
      <c r="AH255" s="1116" t="str">
        <f>IF(AH254="","",VLOOKUP(AH254,'標準様式１シフト記号表（勤務時間帯）'!$C$7:$K$36,9,FALSE))</f>
        <v/>
      </c>
      <c r="AI255" s="1116" t="str">
        <f>IF(AI254="","",VLOOKUP(AI254,'標準様式１シフト記号表（勤務時間帯）'!$C$7:$K$36,9,FALSE))</f>
        <v/>
      </c>
      <c r="AJ255" s="1116" t="str">
        <f>IF(AJ254="","",VLOOKUP(AJ254,'標準様式１シフト記号表（勤務時間帯）'!$C$7:$K$36,9,FALSE))</f>
        <v/>
      </c>
      <c r="AK255" s="1116" t="str">
        <f>IF(AK254="","",VLOOKUP(AK254,'標準様式１シフト記号表（勤務時間帯）'!$C$7:$K$36,9,FALSE))</f>
        <v/>
      </c>
      <c r="AL255" s="1116" t="str">
        <f>IF(AL254="","",VLOOKUP(AL254,'標準様式１シフト記号表（勤務時間帯）'!$C$7:$K$36,9,FALSE))</f>
        <v/>
      </c>
      <c r="AM255" s="1127" t="str">
        <f>IF(AM254="","",VLOOKUP(AM254,'標準様式１シフト記号表（勤務時間帯）'!$C$7:$K$36,9,FALSE))</f>
        <v/>
      </c>
      <c r="AN255" s="1103" t="str">
        <f>IF(AN254="","",VLOOKUP(AN254,'標準様式１シフト記号表（勤務時間帯）'!$C$7:$K$36,9,FALSE))</f>
        <v/>
      </c>
      <c r="AO255" s="1116" t="str">
        <f>IF(AO254="","",VLOOKUP(AO254,'標準様式１シフト記号表（勤務時間帯）'!$C$7:$K$36,9,FALSE))</f>
        <v/>
      </c>
      <c r="AP255" s="1116" t="str">
        <f>IF(AP254="","",VLOOKUP(AP254,'標準様式１シフト記号表（勤務時間帯）'!$C$7:$K$36,9,FALSE))</f>
        <v/>
      </c>
      <c r="AQ255" s="1116" t="str">
        <f>IF(AQ254="","",VLOOKUP(AQ254,'標準様式１シフト記号表（勤務時間帯）'!$C$7:$K$36,9,FALSE))</f>
        <v/>
      </c>
      <c r="AR255" s="1116" t="str">
        <f>IF(AR254="","",VLOOKUP(AR254,'標準様式１シフト記号表（勤務時間帯）'!$C$7:$K$36,9,FALSE))</f>
        <v/>
      </c>
      <c r="AS255" s="1116" t="str">
        <f>IF(AS254="","",VLOOKUP(AS254,'標準様式１シフト記号表（勤務時間帯）'!$C$7:$K$36,9,FALSE))</f>
        <v/>
      </c>
      <c r="AT255" s="1127" t="str">
        <f>IF(AT254="","",VLOOKUP(AT254,'標準様式１シフト記号表（勤務時間帯）'!$C$7:$K$36,9,FALSE))</f>
        <v/>
      </c>
      <c r="AU255" s="1103" t="str">
        <f>IF(AU254="","",VLOOKUP(AU254,'標準様式１シフト記号表（勤務時間帯）'!$C$7:$K$36,9,FALSE))</f>
        <v/>
      </c>
      <c r="AV255" s="1116" t="str">
        <f>IF(AV254="","",VLOOKUP(AV254,'標準様式１シフト記号表（勤務時間帯）'!$C$7:$K$36,9,FALSE))</f>
        <v/>
      </c>
      <c r="AW255" s="1116" t="str">
        <f>IF(AW254="","",VLOOKUP(AW254,'標準様式１シフト記号表（勤務時間帯）'!$C$7:$K$36,9,FALSE))</f>
        <v/>
      </c>
      <c r="AX255" s="1162">
        <f>IF($BB$4="４週",SUM(S255:AT255),IF($BB$4="暦月",SUM(S255:AW255),""))</f>
        <v>0</v>
      </c>
      <c r="AY255" s="1175"/>
      <c r="AZ255" s="1186">
        <f>IF($BB$4="４週",AX255/4,IF($BB$4="暦月",'標準様式１（100名）'!AX255/('標準様式１（100名）'!$BB$9/7),""))</f>
        <v>0</v>
      </c>
      <c r="BA255" s="1195"/>
      <c r="BB255" s="1210"/>
      <c r="BC255" s="1049"/>
      <c r="BD255" s="1049"/>
      <c r="BE255" s="1049"/>
      <c r="BF255" s="1061"/>
    </row>
    <row r="256" spans="2:58" ht="20.25" customHeight="1">
      <c r="B256" s="939"/>
      <c r="C256" s="960"/>
      <c r="D256" s="980"/>
      <c r="E256" s="990"/>
      <c r="F256" s="1244">
        <f>C254</f>
        <v>0</v>
      </c>
      <c r="G256" s="1007"/>
      <c r="H256" s="1018"/>
      <c r="I256" s="1026"/>
      <c r="J256" s="1026"/>
      <c r="K256" s="1031"/>
      <c r="L256" s="1042"/>
      <c r="M256" s="1051"/>
      <c r="N256" s="1051"/>
      <c r="O256" s="1063"/>
      <c r="P256" s="1070" t="s">
        <v>316</v>
      </c>
      <c r="Q256" s="1079"/>
      <c r="R256" s="1087"/>
      <c r="S256" s="1104" t="str">
        <f>IF(S254="","",VLOOKUP(S254,'標準様式１シフト記号表（勤務時間帯）'!$C$7:$U$36,19,FALSE))</f>
        <v/>
      </c>
      <c r="T256" s="1117" t="str">
        <f>IF(T254="","",VLOOKUP(T254,'標準様式１シフト記号表（勤務時間帯）'!$C$7:$U$36,19,FALSE))</f>
        <v/>
      </c>
      <c r="U256" s="1117" t="str">
        <f>IF(U254="","",VLOOKUP(U254,'標準様式１シフト記号表（勤務時間帯）'!$C$7:$U$36,19,FALSE))</f>
        <v/>
      </c>
      <c r="V256" s="1117" t="str">
        <f>IF(V254="","",VLOOKUP(V254,'標準様式１シフト記号表（勤務時間帯）'!$C$7:$U$36,19,FALSE))</f>
        <v/>
      </c>
      <c r="W256" s="1117" t="str">
        <f>IF(W254="","",VLOOKUP(W254,'標準様式１シフト記号表（勤務時間帯）'!$C$7:$U$36,19,FALSE))</f>
        <v/>
      </c>
      <c r="X256" s="1117" t="str">
        <f>IF(X254="","",VLOOKUP(X254,'標準様式１シフト記号表（勤務時間帯）'!$C$7:$U$36,19,FALSE))</f>
        <v/>
      </c>
      <c r="Y256" s="1128" t="str">
        <f>IF(Y254="","",VLOOKUP(Y254,'標準様式１シフト記号表（勤務時間帯）'!$C$7:$U$36,19,FALSE))</f>
        <v/>
      </c>
      <c r="Z256" s="1104" t="str">
        <f>IF(Z254="","",VLOOKUP(Z254,'標準様式１シフト記号表（勤務時間帯）'!$C$7:$U$36,19,FALSE))</f>
        <v/>
      </c>
      <c r="AA256" s="1117" t="str">
        <f>IF(AA254="","",VLOOKUP(AA254,'標準様式１シフト記号表（勤務時間帯）'!$C$7:$U$36,19,FALSE))</f>
        <v/>
      </c>
      <c r="AB256" s="1117" t="str">
        <f>IF(AB254="","",VLOOKUP(AB254,'標準様式１シフト記号表（勤務時間帯）'!$C$7:$U$36,19,FALSE))</f>
        <v/>
      </c>
      <c r="AC256" s="1117" t="str">
        <f>IF(AC254="","",VLOOKUP(AC254,'標準様式１シフト記号表（勤務時間帯）'!$C$7:$U$36,19,FALSE))</f>
        <v/>
      </c>
      <c r="AD256" s="1117" t="str">
        <f>IF(AD254="","",VLOOKUP(AD254,'標準様式１シフト記号表（勤務時間帯）'!$C$7:$U$36,19,FALSE))</f>
        <v/>
      </c>
      <c r="AE256" s="1117" t="str">
        <f>IF(AE254="","",VLOOKUP(AE254,'標準様式１シフト記号表（勤務時間帯）'!$C$7:$U$36,19,FALSE))</f>
        <v/>
      </c>
      <c r="AF256" s="1128" t="str">
        <f>IF(AF254="","",VLOOKUP(AF254,'標準様式１シフト記号表（勤務時間帯）'!$C$7:$U$36,19,FALSE))</f>
        <v/>
      </c>
      <c r="AG256" s="1104" t="str">
        <f>IF(AG254="","",VLOOKUP(AG254,'標準様式１シフト記号表（勤務時間帯）'!$C$7:$U$36,19,FALSE))</f>
        <v/>
      </c>
      <c r="AH256" s="1117" t="str">
        <f>IF(AH254="","",VLOOKUP(AH254,'標準様式１シフト記号表（勤務時間帯）'!$C$7:$U$36,19,FALSE))</f>
        <v/>
      </c>
      <c r="AI256" s="1117" t="str">
        <f>IF(AI254="","",VLOOKUP(AI254,'標準様式１シフト記号表（勤務時間帯）'!$C$7:$U$36,19,FALSE))</f>
        <v/>
      </c>
      <c r="AJ256" s="1117" t="str">
        <f>IF(AJ254="","",VLOOKUP(AJ254,'標準様式１シフト記号表（勤務時間帯）'!$C$7:$U$36,19,FALSE))</f>
        <v/>
      </c>
      <c r="AK256" s="1117" t="str">
        <f>IF(AK254="","",VLOOKUP(AK254,'標準様式１シフト記号表（勤務時間帯）'!$C$7:$U$36,19,FALSE))</f>
        <v/>
      </c>
      <c r="AL256" s="1117" t="str">
        <f>IF(AL254="","",VLOOKUP(AL254,'標準様式１シフト記号表（勤務時間帯）'!$C$7:$U$36,19,FALSE))</f>
        <v/>
      </c>
      <c r="AM256" s="1128" t="str">
        <f>IF(AM254="","",VLOOKUP(AM254,'標準様式１シフト記号表（勤務時間帯）'!$C$7:$U$36,19,FALSE))</f>
        <v/>
      </c>
      <c r="AN256" s="1104" t="str">
        <f>IF(AN254="","",VLOOKUP(AN254,'標準様式１シフト記号表（勤務時間帯）'!$C$7:$U$36,19,FALSE))</f>
        <v/>
      </c>
      <c r="AO256" s="1117" t="str">
        <f>IF(AO254="","",VLOOKUP(AO254,'標準様式１シフト記号表（勤務時間帯）'!$C$7:$U$36,19,FALSE))</f>
        <v/>
      </c>
      <c r="AP256" s="1117" t="str">
        <f>IF(AP254="","",VLOOKUP(AP254,'標準様式１シフト記号表（勤務時間帯）'!$C$7:$U$36,19,FALSE))</f>
        <v/>
      </c>
      <c r="AQ256" s="1117" t="str">
        <f>IF(AQ254="","",VLOOKUP(AQ254,'標準様式１シフト記号表（勤務時間帯）'!$C$7:$U$36,19,FALSE))</f>
        <v/>
      </c>
      <c r="AR256" s="1117" t="str">
        <f>IF(AR254="","",VLOOKUP(AR254,'標準様式１シフト記号表（勤務時間帯）'!$C$7:$U$36,19,FALSE))</f>
        <v/>
      </c>
      <c r="AS256" s="1117" t="str">
        <f>IF(AS254="","",VLOOKUP(AS254,'標準様式１シフト記号表（勤務時間帯）'!$C$7:$U$36,19,FALSE))</f>
        <v/>
      </c>
      <c r="AT256" s="1128" t="str">
        <f>IF(AT254="","",VLOOKUP(AT254,'標準様式１シフト記号表（勤務時間帯）'!$C$7:$U$36,19,FALSE))</f>
        <v/>
      </c>
      <c r="AU256" s="1104" t="str">
        <f>IF(AU254="","",VLOOKUP(AU254,'標準様式１シフト記号表（勤務時間帯）'!$C$7:$U$36,19,FALSE))</f>
        <v/>
      </c>
      <c r="AV256" s="1117" t="str">
        <f>IF(AV254="","",VLOOKUP(AV254,'標準様式１シフト記号表（勤務時間帯）'!$C$7:$U$36,19,FALSE))</f>
        <v/>
      </c>
      <c r="AW256" s="1117" t="str">
        <f>IF(AW254="","",VLOOKUP(AW254,'標準様式１シフト記号表（勤務時間帯）'!$C$7:$U$36,19,FALSE))</f>
        <v/>
      </c>
      <c r="AX256" s="1163">
        <f>IF($BB$4="４週",SUM(S256:AT256),IF($BB$4="暦月",SUM(S256:AW256),""))</f>
        <v>0</v>
      </c>
      <c r="AY256" s="1176"/>
      <c r="AZ256" s="1187">
        <f>IF($BB$4="４週",AX256/4,IF($BB$4="暦月",'標準様式１（100名）'!AX256/('標準様式１（100名）'!$BB$9/7),""))</f>
        <v>0</v>
      </c>
      <c r="BA256" s="1196"/>
      <c r="BB256" s="1211"/>
      <c r="BC256" s="1051"/>
      <c r="BD256" s="1051"/>
      <c r="BE256" s="1051"/>
      <c r="BF256" s="1063"/>
    </row>
    <row r="257" spans="2:58" ht="20.25" customHeight="1">
      <c r="B257" s="939">
        <f>B254+1</f>
        <v>79</v>
      </c>
      <c r="C257" s="958"/>
      <c r="D257" s="978"/>
      <c r="E257" s="988"/>
      <c r="F257" s="995"/>
      <c r="G257" s="995"/>
      <c r="H257" s="1019"/>
      <c r="I257" s="1026"/>
      <c r="J257" s="1026"/>
      <c r="K257" s="1031"/>
      <c r="L257" s="1041"/>
      <c r="M257" s="1050"/>
      <c r="N257" s="1050"/>
      <c r="O257" s="1062"/>
      <c r="P257" s="1071" t="s">
        <v>589</v>
      </c>
      <c r="Q257" s="1080"/>
      <c r="R257" s="1088"/>
      <c r="S257" s="1252"/>
      <c r="T257" s="1254"/>
      <c r="U257" s="1254"/>
      <c r="V257" s="1254"/>
      <c r="W257" s="1254"/>
      <c r="X257" s="1254"/>
      <c r="Y257" s="1255"/>
      <c r="Z257" s="1252"/>
      <c r="AA257" s="1254"/>
      <c r="AB257" s="1254"/>
      <c r="AC257" s="1254"/>
      <c r="AD257" s="1254"/>
      <c r="AE257" s="1254"/>
      <c r="AF257" s="1255"/>
      <c r="AG257" s="1252"/>
      <c r="AH257" s="1254"/>
      <c r="AI257" s="1254"/>
      <c r="AJ257" s="1254"/>
      <c r="AK257" s="1254"/>
      <c r="AL257" s="1254"/>
      <c r="AM257" s="1255"/>
      <c r="AN257" s="1252"/>
      <c r="AO257" s="1254"/>
      <c r="AP257" s="1254"/>
      <c r="AQ257" s="1254"/>
      <c r="AR257" s="1254"/>
      <c r="AS257" s="1254"/>
      <c r="AT257" s="1255"/>
      <c r="AU257" s="1252"/>
      <c r="AV257" s="1254"/>
      <c r="AW257" s="1254"/>
      <c r="AX257" s="1257"/>
      <c r="AY257" s="1261"/>
      <c r="AZ257" s="1264"/>
      <c r="BA257" s="1267"/>
      <c r="BB257" s="1209"/>
      <c r="BC257" s="1050"/>
      <c r="BD257" s="1050"/>
      <c r="BE257" s="1050"/>
      <c r="BF257" s="1062"/>
    </row>
    <row r="258" spans="2:58" ht="20.25" customHeight="1">
      <c r="B258" s="939"/>
      <c r="C258" s="959"/>
      <c r="D258" s="979"/>
      <c r="E258" s="989"/>
      <c r="F258" s="993"/>
      <c r="G258" s="1006"/>
      <c r="H258" s="1018"/>
      <c r="I258" s="1026"/>
      <c r="J258" s="1026"/>
      <c r="K258" s="1031"/>
      <c r="L258" s="1040"/>
      <c r="M258" s="1049"/>
      <c r="N258" s="1049"/>
      <c r="O258" s="1061"/>
      <c r="P258" s="1069" t="s">
        <v>590</v>
      </c>
      <c r="Q258" s="1078"/>
      <c r="R258" s="1086"/>
      <c r="S258" s="1103" t="str">
        <f>IF(S257="","",VLOOKUP(S257,'標準様式１シフト記号表（勤務時間帯）'!$C$7:$K$36,9,FALSE))</f>
        <v/>
      </c>
      <c r="T258" s="1116" t="str">
        <f>IF(T257="","",VLOOKUP(T257,'標準様式１シフト記号表（勤務時間帯）'!$C$7:$K$36,9,FALSE))</f>
        <v/>
      </c>
      <c r="U258" s="1116" t="str">
        <f>IF(U257="","",VLOOKUP(U257,'標準様式１シフト記号表（勤務時間帯）'!$C$7:$K$36,9,FALSE))</f>
        <v/>
      </c>
      <c r="V258" s="1116" t="str">
        <f>IF(V257="","",VLOOKUP(V257,'標準様式１シフト記号表（勤務時間帯）'!$C$7:$K$36,9,FALSE))</f>
        <v/>
      </c>
      <c r="W258" s="1116" t="str">
        <f>IF(W257="","",VLOOKUP(W257,'標準様式１シフト記号表（勤務時間帯）'!$C$7:$K$36,9,FALSE))</f>
        <v/>
      </c>
      <c r="X258" s="1116" t="str">
        <f>IF(X257="","",VLOOKUP(X257,'標準様式１シフト記号表（勤務時間帯）'!$C$7:$K$36,9,FALSE))</f>
        <v/>
      </c>
      <c r="Y258" s="1127" t="str">
        <f>IF(Y257="","",VLOOKUP(Y257,'標準様式１シフト記号表（勤務時間帯）'!$C$7:$K$36,9,FALSE))</f>
        <v/>
      </c>
      <c r="Z258" s="1103" t="str">
        <f>IF(Z257="","",VLOOKUP(Z257,'標準様式１シフト記号表（勤務時間帯）'!$C$7:$K$36,9,FALSE))</f>
        <v/>
      </c>
      <c r="AA258" s="1116" t="str">
        <f>IF(AA257="","",VLOOKUP(AA257,'標準様式１シフト記号表（勤務時間帯）'!$C$7:$K$36,9,FALSE))</f>
        <v/>
      </c>
      <c r="AB258" s="1116" t="str">
        <f>IF(AB257="","",VLOOKUP(AB257,'標準様式１シフト記号表（勤務時間帯）'!$C$7:$K$36,9,FALSE))</f>
        <v/>
      </c>
      <c r="AC258" s="1116" t="str">
        <f>IF(AC257="","",VLOOKUP(AC257,'標準様式１シフト記号表（勤務時間帯）'!$C$7:$K$36,9,FALSE))</f>
        <v/>
      </c>
      <c r="AD258" s="1116" t="str">
        <f>IF(AD257="","",VLOOKUP(AD257,'標準様式１シフト記号表（勤務時間帯）'!$C$7:$K$36,9,FALSE))</f>
        <v/>
      </c>
      <c r="AE258" s="1116" t="str">
        <f>IF(AE257="","",VLOOKUP(AE257,'標準様式１シフト記号表（勤務時間帯）'!$C$7:$K$36,9,FALSE))</f>
        <v/>
      </c>
      <c r="AF258" s="1127" t="str">
        <f>IF(AF257="","",VLOOKUP(AF257,'標準様式１シフト記号表（勤務時間帯）'!$C$7:$K$36,9,FALSE))</f>
        <v/>
      </c>
      <c r="AG258" s="1103" t="str">
        <f>IF(AG257="","",VLOOKUP(AG257,'標準様式１シフト記号表（勤務時間帯）'!$C$7:$K$36,9,FALSE))</f>
        <v/>
      </c>
      <c r="AH258" s="1116" t="str">
        <f>IF(AH257="","",VLOOKUP(AH257,'標準様式１シフト記号表（勤務時間帯）'!$C$7:$K$36,9,FALSE))</f>
        <v/>
      </c>
      <c r="AI258" s="1116" t="str">
        <f>IF(AI257="","",VLOOKUP(AI257,'標準様式１シフト記号表（勤務時間帯）'!$C$7:$K$36,9,FALSE))</f>
        <v/>
      </c>
      <c r="AJ258" s="1116" t="str">
        <f>IF(AJ257="","",VLOOKUP(AJ257,'標準様式１シフト記号表（勤務時間帯）'!$C$7:$K$36,9,FALSE))</f>
        <v/>
      </c>
      <c r="AK258" s="1116" t="str">
        <f>IF(AK257="","",VLOOKUP(AK257,'標準様式１シフト記号表（勤務時間帯）'!$C$7:$K$36,9,FALSE))</f>
        <v/>
      </c>
      <c r="AL258" s="1116" t="str">
        <f>IF(AL257="","",VLOOKUP(AL257,'標準様式１シフト記号表（勤務時間帯）'!$C$7:$K$36,9,FALSE))</f>
        <v/>
      </c>
      <c r="AM258" s="1127" t="str">
        <f>IF(AM257="","",VLOOKUP(AM257,'標準様式１シフト記号表（勤務時間帯）'!$C$7:$K$36,9,FALSE))</f>
        <v/>
      </c>
      <c r="AN258" s="1103" t="str">
        <f>IF(AN257="","",VLOOKUP(AN257,'標準様式１シフト記号表（勤務時間帯）'!$C$7:$K$36,9,FALSE))</f>
        <v/>
      </c>
      <c r="AO258" s="1116" t="str">
        <f>IF(AO257="","",VLOOKUP(AO257,'標準様式１シフト記号表（勤務時間帯）'!$C$7:$K$36,9,FALSE))</f>
        <v/>
      </c>
      <c r="AP258" s="1116" t="str">
        <f>IF(AP257="","",VLOOKUP(AP257,'標準様式１シフト記号表（勤務時間帯）'!$C$7:$K$36,9,FALSE))</f>
        <v/>
      </c>
      <c r="AQ258" s="1116" t="str">
        <f>IF(AQ257="","",VLOOKUP(AQ257,'標準様式１シフト記号表（勤務時間帯）'!$C$7:$K$36,9,FALSE))</f>
        <v/>
      </c>
      <c r="AR258" s="1116" t="str">
        <f>IF(AR257="","",VLOOKUP(AR257,'標準様式１シフト記号表（勤務時間帯）'!$C$7:$K$36,9,FALSE))</f>
        <v/>
      </c>
      <c r="AS258" s="1116" t="str">
        <f>IF(AS257="","",VLOOKUP(AS257,'標準様式１シフト記号表（勤務時間帯）'!$C$7:$K$36,9,FALSE))</f>
        <v/>
      </c>
      <c r="AT258" s="1127" t="str">
        <f>IF(AT257="","",VLOOKUP(AT257,'標準様式１シフト記号表（勤務時間帯）'!$C$7:$K$36,9,FALSE))</f>
        <v/>
      </c>
      <c r="AU258" s="1103" t="str">
        <f>IF(AU257="","",VLOOKUP(AU257,'標準様式１シフト記号表（勤務時間帯）'!$C$7:$K$36,9,FALSE))</f>
        <v/>
      </c>
      <c r="AV258" s="1116" t="str">
        <f>IF(AV257="","",VLOOKUP(AV257,'標準様式１シフト記号表（勤務時間帯）'!$C$7:$K$36,9,FALSE))</f>
        <v/>
      </c>
      <c r="AW258" s="1116" t="str">
        <f>IF(AW257="","",VLOOKUP(AW257,'標準様式１シフト記号表（勤務時間帯）'!$C$7:$K$36,9,FALSE))</f>
        <v/>
      </c>
      <c r="AX258" s="1162">
        <f>IF($BB$4="４週",SUM(S258:AT258),IF($BB$4="暦月",SUM(S258:AW258),""))</f>
        <v>0</v>
      </c>
      <c r="AY258" s="1175"/>
      <c r="AZ258" s="1186">
        <f>IF($BB$4="４週",AX258/4,IF($BB$4="暦月",'標準様式１（100名）'!AX258/('標準様式１（100名）'!$BB$9/7),""))</f>
        <v>0</v>
      </c>
      <c r="BA258" s="1195"/>
      <c r="BB258" s="1210"/>
      <c r="BC258" s="1049"/>
      <c r="BD258" s="1049"/>
      <c r="BE258" s="1049"/>
      <c r="BF258" s="1061"/>
    </row>
    <row r="259" spans="2:58" ht="20.25" customHeight="1">
      <c r="B259" s="939"/>
      <c r="C259" s="960"/>
      <c r="D259" s="980"/>
      <c r="E259" s="990"/>
      <c r="F259" s="1244">
        <f>C257</f>
        <v>0</v>
      </c>
      <c r="G259" s="1007"/>
      <c r="H259" s="1018"/>
      <c r="I259" s="1026"/>
      <c r="J259" s="1026"/>
      <c r="K259" s="1031"/>
      <c r="L259" s="1042"/>
      <c r="M259" s="1051"/>
      <c r="N259" s="1051"/>
      <c r="O259" s="1063"/>
      <c r="P259" s="1070" t="s">
        <v>316</v>
      </c>
      <c r="Q259" s="1079"/>
      <c r="R259" s="1087"/>
      <c r="S259" s="1104" t="str">
        <f>IF(S257="","",VLOOKUP(S257,'標準様式１シフト記号表（勤務時間帯）'!$C$7:$U$36,19,FALSE))</f>
        <v/>
      </c>
      <c r="T259" s="1117" t="str">
        <f>IF(T257="","",VLOOKUP(T257,'標準様式１シフト記号表（勤務時間帯）'!$C$7:$U$36,19,FALSE))</f>
        <v/>
      </c>
      <c r="U259" s="1117" t="str">
        <f>IF(U257="","",VLOOKUP(U257,'標準様式１シフト記号表（勤務時間帯）'!$C$7:$U$36,19,FALSE))</f>
        <v/>
      </c>
      <c r="V259" s="1117" t="str">
        <f>IF(V257="","",VLOOKUP(V257,'標準様式１シフト記号表（勤務時間帯）'!$C$7:$U$36,19,FALSE))</f>
        <v/>
      </c>
      <c r="W259" s="1117" t="str">
        <f>IF(W257="","",VLOOKUP(W257,'標準様式１シフト記号表（勤務時間帯）'!$C$7:$U$36,19,FALSE))</f>
        <v/>
      </c>
      <c r="X259" s="1117" t="str">
        <f>IF(X257="","",VLOOKUP(X257,'標準様式１シフト記号表（勤務時間帯）'!$C$7:$U$36,19,FALSE))</f>
        <v/>
      </c>
      <c r="Y259" s="1128" t="str">
        <f>IF(Y257="","",VLOOKUP(Y257,'標準様式１シフト記号表（勤務時間帯）'!$C$7:$U$36,19,FALSE))</f>
        <v/>
      </c>
      <c r="Z259" s="1104" t="str">
        <f>IF(Z257="","",VLOOKUP(Z257,'標準様式１シフト記号表（勤務時間帯）'!$C$7:$U$36,19,FALSE))</f>
        <v/>
      </c>
      <c r="AA259" s="1117" t="str">
        <f>IF(AA257="","",VLOOKUP(AA257,'標準様式１シフト記号表（勤務時間帯）'!$C$7:$U$36,19,FALSE))</f>
        <v/>
      </c>
      <c r="AB259" s="1117" t="str">
        <f>IF(AB257="","",VLOOKUP(AB257,'標準様式１シフト記号表（勤務時間帯）'!$C$7:$U$36,19,FALSE))</f>
        <v/>
      </c>
      <c r="AC259" s="1117" t="str">
        <f>IF(AC257="","",VLOOKUP(AC257,'標準様式１シフト記号表（勤務時間帯）'!$C$7:$U$36,19,FALSE))</f>
        <v/>
      </c>
      <c r="AD259" s="1117" t="str">
        <f>IF(AD257="","",VLOOKUP(AD257,'標準様式１シフト記号表（勤務時間帯）'!$C$7:$U$36,19,FALSE))</f>
        <v/>
      </c>
      <c r="AE259" s="1117" t="str">
        <f>IF(AE257="","",VLOOKUP(AE257,'標準様式１シフト記号表（勤務時間帯）'!$C$7:$U$36,19,FALSE))</f>
        <v/>
      </c>
      <c r="AF259" s="1128" t="str">
        <f>IF(AF257="","",VLOOKUP(AF257,'標準様式１シフト記号表（勤務時間帯）'!$C$7:$U$36,19,FALSE))</f>
        <v/>
      </c>
      <c r="AG259" s="1104" t="str">
        <f>IF(AG257="","",VLOOKUP(AG257,'標準様式１シフト記号表（勤務時間帯）'!$C$7:$U$36,19,FALSE))</f>
        <v/>
      </c>
      <c r="AH259" s="1117" t="str">
        <f>IF(AH257="","",VLOOKUP(AH257,'標準様式１シフト記号表（勤務時間帯）'!$C$7:$U$36,19,FALSE))</f>
        <v/>
      </c>
      <c r="AI259" s="1117" t="str">
        <f>IF(AI257="","",VLOOKUP(AI257,'標準様式１シフト記号表（勤務時間帯）'!$C$7:$U$36,19,FALSE))</f>
        <v/>
      </c>
      <c r="AJ259" s="1117" t="str">
        <f>IF(AJ257="","",VLOOKUP(AJ257,'標準様式１シフト記号表（勤務時間帯）'!$C$7:$U$36,19,FALSE))</f>
        <v/>
      </c>
      <c r="AK259" s="1117" t="str">
        <f>IF(AK257="","",VLOOKUP(AK257,'標準様式１シフト記号表（勤務時間帯）'!$C$7:$U$36,19,FALSE))</f>
        <v/>
      </c>
      <c r="AL259" s="1117" t="str">
        <f>IF(AL257="","",VLOOKUP(AL257,'標準様式１シフト記号表（勤務時間帯）'!$C$7:$U$36,19,FALSE))</f>
        <v/>
      </c>
      <c r="AM259" s="1128" t="str">
        <f>IF(AM257="","",VLOOKUP(AM257,'標準様式１シフト記号表（勤務時間帯）'!$C$7:$U$36,19,FALSE))</f>
        <v/>
      </c>
      <c r="AN259" s="1104" t="str">
        <f>IF(AN257="","",VLOOKUP(AN257,'標準様式１シフト記号表（勤務時間帯）'!$C$7:$U$36,19,FALSE))</f>
        <v/>
      </c>
      <c r="AO259" s="1117" t="str">
        <f>IF(AO257="","",VLOOKUP(AO257,'標準様式１シフト記号表（勤務時間帯）'!$C$7:$U$36,19,FALSE))</f>
        <v/>
      </c>
      <c r="AP259" s="1117" t="str">
        <f>IF(AP257="","",VLOOKUP(AP257,'標準様式１シフト記号表（勤務時間帯）'!$C$7:$U$36,19,FALSE))</f>
        <v/>
      </c>
      <c r="AQ259" s="1117" t="str">
        <f>IF(AQ257="","",VLOOKUP(AQ257,'標準様式１シフト記号表（勤務時間帯）'!$C$7:$U$36,19,FALSE))</f>
        <v/>
      </c>
      <c r="AR259" s="1117" t="str">
        <f>IF(AR257="","",VLOOKUP(AR257,'標準様式１シフト記号表（勤務時間帯）'!$C$7:$U$36,19,FALSE))</f>
        <v/>
      </c>
      <c r="AS259" s="1117" t="str">
        <f>IF(AS257="","",VLOOKUP(AS257,'標準様式１シフト記号表（勤務時間帯）'!$C$7:$U$36,19,FALSE))</f>
        <v/>
      </c>
      <c r="AT259" s="1128" t="str">
        <f>IF(AT257="","",VLOOKUP(AT257,'標準様式１シフト記号表（勤務時間帯）'!$C$7:$U$36,19,FALSE))</f>
        <v/>
      </c>
      <c r="AU259" s="1104" t="str">
        <f>IF(AU257="","",VLOOKUP(AU257,'標準様式１シフト記号表（勤務時間帯）'!$C$7:$U$36,19,FALSE))</f>
        <v/>
      </c>
      <c r="AV259" s="1117" t="str">
        <f>IF(AV257="","",VLOOKUP(AV257,'標準様式１シフト記号表（勤務時間帯）'!$C$7:$U$36,19,FALSE))</f>
        <v/>
      </c>
      <c r="AW259" s="1117" t="str">
        <f>IF(AW257="","",VLOOKUP(AW257,'標準様式１シフト記号表（勤務時間帯）'!$C$7:$U$36,19,FALSE))</f>
        <v/>
      </c>
      <c r="AX259" s="1163">
        <f>IF($BB$4="４週",SUM(S259:AT259),IF($BB$4="暦月",SUM(S259:AW259),""))</f>
        <v>0</v>
      </c>
      <c r="AY259" s="1176"/>
      <c r="AZ259" s="1187">
        <f>IF($BB$4="４週",AX259/4,IF($BB$4="暦月",'標準様式１（100名）'!AX259/('標準様式１（100名）'!$BB$9/7),""))</f>
        <v>0</v>
      </c>
      <c r="BA259" s="1196"/>
      <c r="BB259" s="1211"/>
      <c r="BC259" s="1051"/>
      <c r="BD259" s="1051"/>
      <c r="BE259" s="1051"/>
      <c r="BF259" s="1063"/>
    </row>
    <row r="260" spans="2:58" ht="20.25" customHeight="1">
      <c r="B260" s="939">
        <f>B257+1</f>
        <v>80</v>
      </c>
      <c r="C260" s="958"/>
      <c r="D260" s="978"/>
      <c r="E260" s="988"/>
      <c r="F260" s="995"/>
      <c r="G260" s="995"/>
      <c r="H260" s="1019"/>
      <c r="I260" s="1026"/>
      <c r="J260" s="1026"/>
      <c r="K260" s="1031"/>
      <c r="L260" s="1041"/>
      <c r="M260" s="1050"/>
      <c r="N260" s="1050"/>
      <c r="O260" s="1062"/>
      <c r="P260" s="1071" t="s">
        <v>589</v>
      </c>
      <c r="Q260" s="1080"/>
      <c r="R260" s="1088"/>
      <c r="S260" s="1252"/>
      <c r="T260" s="1254"/>
      <c r="U260" s="1254"/>
      <c r="V260" s="1254"/>
      <c r="W260" s="1254"/>
      <c r="X260" s="1254"/>
      <c r="Y260" s="1255"/>
      <c r="Z260" s="1252"/>
      <c r="AA260" s="1254"/>
      <c r="AB260" s="1254"/>
      <c r="AC260" s="1254"/>
      <c r="AD260" s="1254"/>
      <c r="AE260" s="1254"/>
      <c r="AF260" s="1255"/>
      <c r="AG260" s="1252"/>
      <c r="AH260" s="1254"/>
      <c r="AI260" s="1254"/>
      <c r="AJ260" s="1254"/>
      <c r="AK260" s="1254"/>
      <c r="AL260" s="1254"/>
      <c r="AM260" s="1255"/>
      <c r="AN260" s="1252"/>
      <c r="AO260" s="1254"/>
      <c r="AP260" s="1254"/>
      <c r="AQ260" s="1254"/>
      <c r="AR260" s="1254"/>
      <c r="AS260" s="1254"/>
      <c r="AT260" s="1255"/>
      <c r="AU260" s="1252"/>
      <c r="AV260" s="1254"/>
      <c r="AW260" s="1254"/>
      <c r="AX260" s="1257"/>
      <c r="AY260" s="1261"/>
      <c r="AZ260" s="1264"/>
      <c r="BA260" s="1267"/>
      <c r="BB260" s="1209"/>
      <c r="BC260" s="1050"/>
      <c r="BD260" s="1050"/>
      <c r="BE260" s="1050"/>
      <c r="BF260" s="1062"/>
    </row>
    <row r="261" spans="2:58" ht="20.25" customHeight="1">
      <c r="B261" s="939"/>
      <c r="C261" s="959"/>
      <c r="D261" s="979"/>
      <c r="E261" s="989"/>
      <c r="F261" s="993"/>
      <c r="G261" s="1006"/>
      <c r="H261" s="1018"/>
      <c r="I261" s="1026"/>
      <c r="J261" s="1026"/>
      <c r="K261" s="1031"/>
      <c r="L261" s="1040"/>
      <c r="M261" s="1049"/>
      <c r="N261" s="1049"/>
      <c r="O261" s="1061"/>
      <c r="P261" s="1069" t="s">
        <v>590</v>
      </c>
      <c r="Q261" s="1078"/>
      <c r="R261" s="1086"/>
      <c r="S261" s="1103" t="str">
        <f>IF(S260="","",VLOOKUP(S260,'標準様式１シフト記号表（勤務時間帯）'!$C$7:$K$36,9,FALSE))</f>
        <v/>
      </c>
      <c r="T261" s="1116" t="str">
        <f>IF(T260="","",VLOOKUP(T260,'標準様式１シフト記号表（勤務時間帯）'!$C$7:$K$36,9,FALSE))</f>
        <v/>
      </c>
      <c r="U261" s="1116" t="str">
        <f>IF(U260="","",VLOOKUP(U260,'標準様式１シフト記号表（勤務時間帯）'!$C$7:$K$36,9,FALSE))</f>
        <v/>
      </c>
      <c r="V261" s="1116" t="str">
        <f>IF(V260="","",VLOOKUP(V260,'標準様式１シフト記号表（勤務時間帯）'!$C$7:$K$36,9,FALSE))</f>
        <v/>
      </c>
      <c r="W261" s="1116" t="str">
        <f>IF(W260="","",VLOOKUP(W260,'標準様式１シフト記号表（勤務時間帯）'!$C$7:$K$36,9,FALSE))</f>
        <v/>
      </c>
      <c r="X261" s="1116" t="str">
        <f>IF(X260="","",VLOOKUP(X260,'標準様式１シフト記号表（勤務時間帯）'!$C$7:$K$36,9,FALSE))</f>
        <v/>
      </c>
      <c r="Y261" s="1127" t="str">
        <f>IF(Y260="","",VLOOKUP(Y260,'標準様式１シフト記号表（勤務時間帯）'!$C$7:$K$36,9,FALSE))</f>
        <v/>
      </c>
      <c r="Z261" s="1103" t="str">
        <f>IF(Z260="","",VLOOKUP(Z260,'標準様式１シフト記号表（勤務時間帯）'!$C$7:$K$36,9,FALSE))</f>
        <v/>
      </c>
      <c r="AA261" s="1116" t="str">
        <f>IF(AA260="","",VLOOKUP(AA260,'標準様式１シフト記号表（勤務時間帯）'!$C$7:$K$36,9,FALSE))</f>
        <v/>
      </c>
      <c r="AB261" s="1116" t="str">
        <f>IF(AB260="","",VLOOKUP(AB260,'標準様式１シフト記号表（勤務時間帯）'!$C$7:$K$36,9,FALSE))</f>
        <v/>
      </c>
      <c r="AC261" s="1116" t="str">
        <f>IF(AC260="","",VLOOKUP(AC260,'標準様式１シフト記号表（勤務時間帯）'!$C$7:$K$36,9,FALSE))</f>
        <v/>
      </c>
      <c r="AD261" s="1116" t="str">
        <f>IF(AD260="","",VLOOKUP(AD260,'標準様式１シフト記号表（勤務時間帯）'!$C$7:$K$36,9,FALSE))</f>
        <v/>
      </c>
      <c r="AE261" s="1116" t="str">
        <f>IF(AE260="","",VLOOKUP(AE260,'標準様式１シフト記号表（勤務時間帯）'!$C$7:$K$36,9,FALSE))</f>
        <v/>
      </c>
      <c r="AF261" s="1127" t="str">
        <f>IF(AF260="","",VLOOKUP(AF260,'標準様式１シフト記号表（勤務時間帯）'!$C$7:$K$36,9,FALSE))</f>
        <v/>
      </c>
      <c r="AG261" s="1103" t="str">
        <f>IF(AG260="","",VLOOKUP(AG260,'標準様式１シフト記号表（勤務時間帯）'!$C$7:$K$36,9,FALSE))</f>
        <v/>
      </c>
      <c r="AH261" s="1116" t="str">
        <f>IF(AH260="","",VLOOKUP(AH260,'標準様式１シフト記号表（勤務時間帯）'!$C$7:$K$36,9,FALSE))</f>
        <v/>
      </c>
      <c r="AI261" s="1116" t="str">
        <f>IF(AI260="","",VLOOKUP(AI260,'標準様式１シフト記号表（勤務時間帯）'!$C$7:$K$36,9,FALSE))</f>
        <v/>
      </c>
      <c r="AJ261" s="1116" t="str">
        <f>IF(AJ260="","",VLOOKUP(AJ260,'標準様式１シフト記号表（勤務時間帯）'!$C$7:$K$36,9,FALSE))</f>
        <v/>
      </c>
      <c r="AK261" s="1116" t="str">
        <f>IF(AK260="","",VLOOKUP(AK260,'標準様式１シフト記号表（勤務時間帯）'!$C$7:$K$36,9,FALSE))</f>
        <v/>
      </c>
      <c r="AL261" s="1116" t="str">
        <f>IF(AL260="","",VLOOKUP(AL260,'標準様式１シフト記号表（勤務時間帯）'!$C$7:$K$36,9,FALSE))</f>
        <v/>
      </c>
      <c r="AM261" s="1127" t="str">
        <f>IF(AM260="","",VLOOKUP(AM260,'標準様式１シフト記号表（勤務時間帯）'!$C$7:$K$36,9,FALSE))</f>
        <v/>
      </c>
      <c r="AN261" s="1103" t="str">
        <f>IF(AN260="","",VLOOKUP(AN260,'標準様式１シフト記号表（勤務時間帯）'!$C$7:$K$36,9,FALSE))</f>
        <v/>
      </c>
      <c r="AO261" s="1116" t="str">
        <f>IF(AO260="","",VLOOKUP(AO260,'標準様式１シフト記号表（勤務時間帯）'!$C$7:$K$36,9,FALSE))</f>
        <v/>
      </c>
      <c r="AP261" s="1116" t="str">
        <f>IF(AP260="","",VLOOKUP(AP260,'標準様式１シフト記号表（勤務時間帯）'!$C$7:$K$36,9,FALSE))</f>
        <v/>
      </c>
      <c r="AQ261" s="1116" t="str">
        <f>IF(AQ260="","",VLOOKUP(AQ260,'標準様式１シフト記号表（勤務時間帯）'!$C$7:$K$36,9,FALSE))</f>
        <v/>
      </c>
      <c r="AR261" s="1116" t="str">
        <f>IF(AR260="","",VLOOKUP(AR260,'標準様式１シフト記号表（勤務時間帯）'!$C$7:$K$36,9,FALSE))</f>
        <v/>
      </c>
      <c r="AS261" s="1116" t="str">
        <f>IF(AS260="","",VLOOKUP(AS260,'標準様式１シフト記号表（勤務時間帯）'!$C$7:$K$36,9,FALSE))</f>
        <v/>
      </c>
      <c r="AT261" s="1127" t="str">
        <f>IF(AT260="","",VLOOKUP(AT260,'標準様式１シフト記号表（勤務時間帯）'!$C$7:$K$36,9,FALSE))</f>
        <v/>
      </c>
      <c r="AU261" s="1103" t="str">
        <f>IF(AU260="","",VLOOKUP(AU260,'標準様式１シフト記号表（勤務時間帯）'!$C$7:$K$36,9,FALSE))</f>
        <v/>
      </c>
      <c r="AV261" s="1116" t="str">
        <f>IF(AV260="","",VLOOKUP(AV260,'標準様式１シフト記号表（勤務時間帯）'!$C$7:$K$36,9,FALSE))</f>
        <v/>
      </c>
      <c r="AW261" s="1116" t="str">
        <f>IF(AW260="","",VLOOKUP(AW260,'標準様式１シフト記号表（勤務時間帯）'!$C$7:$K$36,9,FALSE))</f>
        <v/>
      </c>
      <c r="AX261" s="1162">
        <f>IF($BB$4="４週",SUM(S261:AT261),IF($BB$4="暦月",SUM(S261:AW261),""))</f>
        <v>0</v>
      </c>
      <c r="AY261" s="1175"/>
      <c r="AZ261" s="1186">
        <f>IF($BB$4="４週",AX261/4,IF($BB$4="暦月",'標準様式１（100名）'!AX261/('標準様式１（100名）'!$BB$9/7),""))</f>
        <v>0</v>
      </c>
      <c r="BA261" s="1195"/>
      <c r="BB261" s="1210"/>
      <c r="BC261" s="1049"/>
      <c r="BD261" s="1049"/>
      <c r="BE261" s="1049"/>
      <c r="BF261" s="1061"/>
    </row>
    <row r="262" spans="2:58" ht="20.25" customHeight="1">
      <c r="B262" s="939"/>
      <c r="C262" s="960"/>
      <c r="D262" s="980"/>
      <c r="E262" s="990"/>
      <c r="F262" s="1244">
        <f>C260</f>
        <v>0</v>
      </c>
      <c r="G262" s="1007"/>
      <c r="H262" s="1018"/>
      <c r="I262" s="1026"/>
      <c r="J262" s="1026"/>
      <c r="K262" s="1031"/>
      <c r="L262" s="1042"/>
      <c r="M262" s="1051"/>
      <c r="N262" s="1051"/>
      <c r="O262" s="1063"/>
      <c r="P262" s="1070" t="s">
        <v>316</v>
      </c>
      <c r="Q262" s="1079"/>
      <c r="R262" s="1087"/>
      <c r="S262" s="1104" t="str">
        <f>IF(S260="","",VLOOKUP(S260,'標準様式１シフト記号表（勤務時間帯）'!$C$7:$U$36,19,FALSE))</f>
        <v/>
      </c>
      <c r="T262" s="1117" t="str">
        <f>IF(T260="","",VLOOKUP(T260,'標準様式１シフト記号表（勤務時間帯）'!$C$7:$U$36,19,FALSE))</f>
        <v/>
      </c>
      <c r="U262" s="1117" t="str">
        <f>IF(U260="","",VLOOKUP(U260,'標準様式１シフト記号表（勤務時間帯）'!$C$7:$U$36,19,FALSE))</f>
        <v/>
      </c>
      <c r="V262" s="1117" t="str">
        <f>IF(V260="","",VLOOKUP(V260,'標準様式１シフト記号表（勤務時間帯）'!$C$7:$U$36,19,FALSE))</f>
        <v/>
      </c>
      <c r="W262" s="1117" t="str">
        <f>IF(W260="","",VLOOKUP(W260,'標準様式１シフト記号表（勤務時間帯）'!$C$7:$U$36,19,FALSE))</f>
        <v/>
      </c>
      <c r="X262" s="1117" t="str">
        <f>IF(X260="","",VLOOKUP(X260,'標準様式１シフト記号表（勤務時間帯）'!$C$7:$U$36,19,FALSE))</f>
        <v/>
      </c>
      <c r="Y262" s="1128" t="str">
        <f>IF(Y260="","",VLOOKUP(Y260,'標準様式１シフト記号表（勤務時間帯）'!$C$7:$U$36,19,FALSE))</f>
        <v/>
      </c>
      <c r="Z262" s="1104" t="str">
        <f>IF(Z260="","",VLOOKUP(Z260,'標準様式１シフト記号表（勤務時間帯）'!$C$7:$U$36,19,FALSE))</f>
        <v/>
      </c>
      <c r="AA262" s="1117" t="str">
        <f>IF(AA260="","",VLOOKUP(AA260,'標準様式１シフト記号表（勤務時間帯）'!$C$7:$U$36,19,FALSE))</f>
        <v/>
      </c>
      <c r="AB262" s="1117" t="str">
        <f>IF(AB260="","",VLOOKUP(AB260,'標準様式１シフト記号表（勤務時間帯）'!$C$7:$U$36,19,FALSE))</f>
        <v/>
      </c>
      <c r="AC262" s="1117" t="str">
        <f>IF(AC260="","",VLOOKUP(AC260,'標準様式１シフト記号表（勤務時間帯）'!$C$7:$U$36,19,FALSE))</f>
        <v/>
      </c>
      <c r="AD262" s="1117" t="str">
        <f>IF(AD260="","",VLOOKUP(AD260,'標準様式１シフト記号表（勤務時間帯）'!$C$7:$U$36,19,FALSE))</f>
        <v/>
      </c>
      <c r="AE262" s="1117" t="str">
        <f>IF(AE260="","",VLOOKUP(AE260,'標準様式１シフト記号表（勤務時間帯）'!$C$7:$U$36,19,FALSE))</f>
        <v/>
      </c>
      <c r="AF262" s="1128" t="str">
        <f>IF(AF260="","",VLOOKUP(AF260,'標準様式１シフト記号表（勤務時間帯）'!$C$7:$U$36,19,FALSE))</f>
        <v/>
      </c>
      <c r="AG262" s="1104" t="str">
        <f>IF(AG260="","",VLOOKUP(AG260,'標準様式１シフト記号表（勤務時間帯）'!$C$7:$U$36,19,FALSE))</f>
        <v/>
      </c>
      <c r="AH262" s="1117" t="str">
        <f>IF(AH260="","",VLOOKUP(AH260,'標準様式１シフト記号表（勤務時間帯）'!$C$7:$U$36,19,FALSE))</f>
        <v/>
      </c>
      <c r="AI262" s="1117" t="str">
        <f>IF(AI260="","",VLOOKUP(AI260,'標準様式１シフト記号表（勤務時間帯）'!$C$7:$U$36,19,FALSE))</f>
        <v/>
      </c>
      <c r="AJ262" s="1117" t="str">
        <f>IF(AJ260="","",VLOOKUP(AJ260,'標準様式１シフト記号表（勤務時間帯）'!$C$7:$U$36,19,FALSE))</f>
        <v/>
      </c>
      <c r="AK262" s="1117" t="str">
        <f>IF(AK260="","",VLOOKUP(AK260,'標準様式１シフト記号表（勤務時間帯）'!$C$7:$U$36,19,FALSE))</f>
        <v/>
      </c>
      <c r="AL262" s="1117" t="str">
        <f>IF(AL260="","",VLOOKUP(AL260,'標準様式１シフト記号表（勤務時間帯）'!$C$7:$U$36,19,FALSE))</f>
        <v/>
      </c>
      <c r="AM262" s="1128" t="str">
        <f>IF(AM260="","",VLOOKUP(AM260,'標準様式１シフト記号表（勤務時間帯）'!$C$7:$U$36,19,FALSE))</f>
        <v/>
      </c>
      <c r="AN262" s="1104" t="str">
        <f>IF(AN260="","",VLOOKUP(AN260,'標準様式１シフト記号表（勤務時間帯）'!$C$7:$U$36,19,FALSE))</f>
        <v/>
      </c>
      <c r="AO262" s="1117" t="str">
        <f>IF(AO260="","",VLOOKUP(AO260,'標準様式１シフト記号表（勤務時間帯）'!$C$7:$U$36,19,FALSE))</f>
        <v/>
      </c>
      <c r="AP262" s="1117" t="str">
        <f>IF(AP260="","",VLOOKUP(AP260,'標準様式１シフト記号表（勤務時間帯）'!$C$7:$U$36,19,FALSE))</f>
        <v/>
      </c>
      <c r="AQ262" s="1117" t="str">
        <f>IF(AQ260="","",VLOOKUP(AQ260,'標準様式１シフト記号表（勤務時間帯）'!$C$7:$U$36,19,FALSE))</f>
        <v/>
      </c>
      <c r="AR262" s="1117" t="str">
        <f>IF(AR260="","",VLOOKUP(AR260,'標準様式１シフト記号表（勤務時間帯）'!$C$7:$U$36,19,FALSE))</f>
        <v/>
      </c>
      <c r="AS262" s="1117" t="str">
        <f>IF(AS260="","",VLOOKUP(AS260,'標準様式１シフト記号表（勤務時間帯）'!$C$7:$U$36,19,FALSE))</f>
        <v/>
      </c>
      <c r="AT262" s="1128" t="str">
        <f>IF(AT260="","",VLOOKUP(AT260,'標準様式１シフト記号表（勤務時間帯）'!$C$7:$U$36,19,FALSE))</f>
        <v/>
      </c>
      <c r="AU262" s="1104" t="str">
        <f>IF(AU260="","",VLOOKUP(AU260,'標準様式１シフト記号表（勤務時間帯）'!$C$7:$U$36,19,FALSE))</f>
        <v/>
      </c>
      <c r="AV262" s="1117" t="str">
        <f>IF(AV260="","",VLOOKUP(AV260,'標準様式１シフト記号表（勤務時間帯）'!$C$7:$U$36,19,FALSE))</f>
        <v/>
      </c>
      <c r="AW262" s="1117" t="str">
        <f>IF(AW260="","",VLOOKUP(AW260,'標準様式１シフト記号表（勤務時間帯）'!$C$7:$U$36,19,FALSE))</f>
        <v/>
      </c>
      <c r="AX262" s="1163">
        <f>IF($BB$4="４週",SUM(S262:AT262),IF($BB$4="暦月",SUM(S262:AW262),""))</f>
        <v>0</v>
      </c>
      <c r="AY262" s="1176"/>
      <c r="AZ262" s="1187">
        <f>IF($BB$4="４週",AX262/4,IF($BB$4="暦月",'標準様式１（100名）'!AX262/('標準様式１（100名）'!$BB$9/7),""))</f>
        <v>0</v>
      </c>
      <c r="BA262" s="1196"/>
      <c r="BB262" s="1211"/>
      <c r="BC262" s="1051"/>
      <c r="BD262" s="1051"/>
      <c r="BE262" s="1051"/>
      <c r="BF262" s="1063"/>
    </row>
    <row r="263" spans="2:58" ht="20.25" customHeight="1">
      <c r="B263" s="939">
        <f>B260+1</f>
        <v>81</v>
      </c>
      <c r="C263" s="958"/>
      <c r="D263" s="978"/>
      <c r="E263" s="988"/>
      <c r="F263" s="995"/>
      <c r="G263" s="995"/>
      <c r="H263" s="1019"/>
      <c r="I263" s="1026"/>
      <c r="J263" s="1026"/>
      <c r="K263" s="1031"/>
      <c r="L263" s="1041"/>
      <c r="M263" s="1050"/>
      <c r="N263" s="1050"/>
      <c r="O263" s="1062"/>
      <c r="P263" s="1071" t="s">
        <v>589</v>
      </c>
      <c r="Q263" s="1080"/>
      <c r="R263" s="1088"/>
      <c r="S263" s="1252"/>
      <c r="T263" s="1254"/>
      <c r="U263" s="1254"/>
      <c r="V263" s="1254"/>
      <c r="W263" s="1254"/>
      <c r="X263" s="1254"/>
      <c r="Y263" s="1255"/>
      <c r="Z263" s="1252"/>
      <c r="AA263" s="1254"/>
      <c r="AB263" s="1254"/>
      <c r="AC263" s="1254"/>
      <c r="AD263" s="1254"/>
      <c r="AE263" s="1254"/>
      <c r="AF263" s="1255"/>
      <c r="AG263" s="1252"/>
      <c r="AH263" s="1254"/>
      <c r="AI263" s="1254"/>
      <c r="AJ263" s="1254"/>
      <c r="AK263" s="1254"/>
      <c r="AL263" s="1254"/>
      <c r="AM263" s="1255"/>
      <c r="AN263" s="1252"/>
      <c r="AO263" s="1254"/>
      <c r="AP263" s="1254"/>
      <c r="AQ263" s="1254"/>
      <c r="AR263" s="1254"/>
      <c r="AS263" s="1254"/>
      <c r="AT263" s="1255"/>
      <c r="AU263" s="1252"/>
      <c r="AV263" s="1254"/>
      <c r="AW263" s="1254"/>
      <c r="AX263" s="1257"/>
      <c r="AY263" s="1261"/>
      <c r="AZ263" s="1264"/>
      <c r="BA263" s="1267"/>
      <c r="BB263" s="1209"/>
      <c r="BC263" s="1050"/>
      <c r="BD263" s="1050"/>
      <c r="BE263" s="1050"/>
      <c r="BF263" s="1062"/>
    </row>
    <row r="264" spans="2:58" ht="20.25" customHeight="1">
      <c r="B264" s="939"/>
      <c r="C264" s="959"/>
      <c r="D264" s="979"/>
      <c r="E264" s="989"/>
      <c r="F264" s="993"/>
      <c r="G264" s="1006"/>
      <c r="H264" s="1018"/>
      <c r="I264" s="1026"/>
      <c r="J264" s="1026"/>
      <c r="K264" s="1031"/>
      <c r="L264" s="1040"/>
      <c r="M264" s="1049"/>
      <c r="N264" s="1049"/>
      <c r="O264" s="1061"/>
      <c r="P264" s="1069" t="s">
        <v>590</v>
      </c>
      <c r="Q264" s="1078"/>
      <c r="R264" s="1086"/>
      <c r="S264" s="1103" t="str">
        <f>IF(S263="","",VLOOKUP(S263,'標準様式１シフト記号表（勤務時間帯）'!$C$7:$K$36,9,FALSE))</f>
        <v/>
      </c>
      <c r="T264" s="1116" t="str">
        <f>IF(T263="","",VLOOKUP(T263,'標準様式１シフト記号表（勤務時間帯）'!$C$7:$K$36,9,FALSE))</f>
        <v/>
      </c>
      <c r="U264" s="1116" t="str">
        <f>IF(U263="","",VLOOKUP(U263,'標準様式１シフト記号表（勤務時間帯）'!$C$7:$K$36,9,FALSE))</f>
        <v/>
      </c>
      <c r="V264" s="1116" t="str">
        <f>IF(V263="","",VLOOKUP(V263,'標準様式１シフト記号表（勤務時間帯）'!$C$7:$K$36,9,FALSE))</f>
        <v/>
      </c>
      <c r="W264" s="1116" t="str">
        <f>IF(W263="","",VLOOKUP(W263,'標準様式１シフト記号表（勤務時間帯）'!$C$7:$K$36,9,FALSE))</f>
        <v/>
      </c>
      <c r="X264" s="1116" t="str">
        <f>IF(X263="","",VLOOKUP(X263,'標準様式１シフト記号表（勤務時間帯）'!$C$7:$K$36,9,FALSE))</f>
        <v/>
      </c>
      <c r="Y264" s="1127" t="str">
        <f>IF(Y263="","",VLOOKUP(Y263,'標準様式１シフト記号表（勤務時間帯）'!$C$7:$K$36,9,FALSE))</f>
        <v/>
      </c>
      <c r="Z264" s="1103" t="str">
        <f>IF(Z263="","",VLOOKUP(Z263,'標準様式１シフト記号表（勤務時間帯）'!$C$7:$K$36,9,FALSE))</f>
        <v/>
      </c>
      <c r="AA264" s="1116" t="str">
        <f>IF(AA263="","",VLOOKUP(AA263,'標準様式１シフト記号表（勤務時間帯）'!$C$7:$K$36,9,FALSE))</f>
        <v/>
      </c>
      <c r="AB264" s="1116" t="str">
        <f>IF(AB263="","",VLOOKUP(AB263,'標準様式１シフト記号表（勤務時間帯）'!$C$7:$K$36,9,FALSE))</f>
        <v/>
      </c>
      <c r="AC264" s="1116" t="str">
        <f>IF(AC263="","",VLOOKUP(AC263,'標準様式１シフト記号表（勤務時間帯）'!$C$7:$K$36,9,FALSE))</f>
        <v/>
      </c>
      <c r="AD264" s="1116" t="str">
        <f>IF(AD263="","",VLOOKUP(AD263,'標準様式１シフト記号表（勤務時間帯）'!$C$7:$K$36,9,FALSE))</f>
        <v/>
      </c>
      <c r="AE264" s="1116" t="str">
        <f>IF(AE263="","",VLOOKUP(AE263,'標準様式１シフト記号表（勤務時間帯）'!$C$7:$K$36,9,FALSE))</f>
        <v/>
      </c>
      <c r="AF264" s="1127" t="str">
        <f>IF(AF263="","",VLOOKUP(AF263,'標準様式１シフト記号表（勤務時間帯）'!$C$7:$K$36,9,FALSE))</f>
        <v/>
      </c>
      <c r="AG264" s="1103" t="str">
        <f>IF(AG263="","",VLOOKUP(AG263,'標準様式１シフト記号表（勤務時間帯）'!$C$7:$K$36,9,FALSE))</f>
        <v/>
      </c>
      <c r="AH264" s="1116" t="str">
        <f>IF(AH263="","",VLOOKUP(AH263,'標準様式１シフト記号表（勤務時間帯）'!$C$7:$K$36,9,FALSE))</f>
        <v/>
      </c>
      <c r="AI264" s="1116" t="str">
        <f>IF(AI263="","",VLOOKUP(AI263,'標準様式１シフト記号表（勤務時間帯）'!$C$7:$K$36,9,FALSE))</f>
        <v/>
      </c>
      <c r="AJ264" s="1116" t="str">
        <f>IF(AJ263="","",VLOOKUP(AJ263,'標準様式１シフト記号表（勤務時間帯）'!$C$7:$K$36,9,FALSE))</f>
        <v/>
      </c>
      <c r="AK264" s="1116" t="str">
        <f>IF(AK263="","",VLOOKUP(AK263,'標準様式１シフト記号表（勤務時間帯）'!$C$7:$K$36,9,FALSE))</f>
        <v/>
      </c>
      <c r="AL264" s="1116" t="str">
        <f>IF(AL263="","",VLOOKUP(AL263,'標準様式１シフト記号表（勤務時間帯）'!$C$7:$K$36,9,FALSE))</f>
        <v/>
      </c>
      <c r="AM264" s="1127" t="str">
        <f>IF(AM263="","",VLOOKUP(AM263,'標準様式１シフト記号表（勤務時間帯）'!$C$7:$K$36,9,FALSE))</f>
        <v/>
      </c>
      <c r="AN264" s="1103" t="str">
        <f>IF(AN263="","",VLOOKUP(AN263,'標準様式１シフト記号表（勤務時間帯）'!$C$7:$K$36,9,FALSE))</f>
        <v/>
      </c>
      <c r="AO264" s="1116" t="str">
        <f>IF(AO263="","",VLOOKUP(AO263,'標準様式１シフト記号表（勤務時間帯）'!$C$7:$K$36,9,FALSE))</f>
        <v/>
      </c>
      <c r="AP264" s="1116" t="str">
        <f>IF(AP263="","",VLOOKUP(AP263,'標準様式１シフト記号表（勤務時間帯）'!$C$7:$K$36,9,FALSE))</f>
        <v/>
      </c>
      <c r="AQ264" s="1116" t="str">
        <f>IF(AQ263="","",VLOOKUP(AQ263,'標準様式１シフト記号表（勤務時間帯）'!$C$7:$K$36,9,FALSE))</f>
        <v/>
      </c>
      <c r="AR264" s="1116" t="str">
        <f>IF(AR263="","",VLOOKUP(AR263,'標準様式１シフト記号表（勤務時間帯）'!$C$7:$K$36,9,FALSE))</f>
        <v/>
      </c>
      <c r="AS264" s="1116" t="str">
        <f>IF(AS263="","",VLOOKUP(AS263,'標準様式１シフト記号表（勤務時間帯）'!$C$7:$K$36,9,FALSE))</f>
        <v/>
      </c>
      <c r="AT264" s="1127" t="str">
        <f>IF(AT263="","",VLOOKUP(AT263,'標準様式１シフト記号表（勤務時間帯）'!$C$7:$K$36,9,FALSE))</f>
        <v/>
      </c>
      <c r="AU264" s="1103" t="str">
        <f>IF(AU263="","",VLOOKUP(AU263,'標準様式１シフト記号表（勤務時間帯）'!$C$7:$K$36,9,FALSE))</f>
        <v/>
      </c>
      <c r="AV264" s="1116" t="str">
        <f>IF(AV263="","",VLOOKUP(AV263,'標準様式１シフト記号表（勤務時間帯）'!$C$7:$K$36,9,FALSE))</f>
        <v/>
      </c>
      <c r="AW264" s="1116" t="str">
        <f>IF(AW263="","",VLOOKUP(AW263,'標準様式１シフト記号表（勤務時間帯）'!$C$7:$K$36,9,FALSE))</f>
        <v/>
      </c>
      <c r="AX264" s="1162">
        <f>IF($BB$4="４週",SUM(S264:AT264),IF($BB$4="暦月",SUM(S264:AW264),""))</f>
        <v>0</v>
      </c>
      <c r="AY264" s="1175"/>
      <c r="AZ264" s="1186">
        <f>IF($BB$4="４週",AX264/4,IF($BB$4="暦月",'標準様式１（100名）'!AX264/('標準様式１（100名）'!$BB$9/7),""))</f>
        <v>0</v>
      </c>
      <c r="BA264" s="1195"/>
      <c r="BB264" s="1210"/>
      <c r="BC264" s="1049"/>
      <c r="BD264" s="1049"/>
      <c r="BE264" s="1049"/>
      <c r="BF264" s="1061"/>
    </row>
    <row r="265" spans="2:58" ht="20.25" customHeight="1">
      <c r="B265" s="939"/>
      <c r="C265" s="960"/>
      <c r="D265" s="980"/>
      <c r="E265" s="990"/>
      <c r="F265" s="1244">
        <f>C263</f>
        <v>0</v>
      </c>
      <c r="G265" s="1007"/>
      <c r="H265" s="1018"/>
      <c r="I265" s="1026"/>
      <c r="J265" s="1026"/>
      <c r="K265" s="1031"/>
      <c r="L265" s="1042"/>
      <c r="M265" s="1051"/>
      <c r="N265" s="1051"/>
      <c r="O265" s="1063"/>
      <c r="P265" s="1070" t="s">
        <v>316</v>
      </c>
      <c r="Q265" s="1079"/>
      <c r="R265" s="1087"/>
      <c r="S265" s="1104" t="str">
        <f>IF(S263="","",VLOOKUP(S263,'標準様式１シフト記号表（勤務時間帯）'!$C$7:$U$36,19,FALSE))</f>
        <v/>
      </c>
      <c r="T265" s="1117" t="str">
        <f>IF(T263="","",VLOOKUP(T263,'標準様式１シフト記号表（勤務時間帯）'!$C$7:$U$36,19,FALSE))</f>
        <v/>
      </c>
      <c r="U265" s="1117" t="str">
        <f>IF(U263="","",VLOOKUP(U263,'標準様式１シフト記号表（勤務時間帯）'!$C$7:$U$36,19,FALSE))</f>
        <v/>
      </c>
      <c r="V265" s="1117" t="str">
        <f>IF(V263="","",VLOOKUP(V263,'標準様式１シフト記号表（勤務時間帯）'!$C$7:$U$36,19,FALSE))</f>
        <v/>
      </c>
      <c r="W265" s="1117" t="str">
        <f>IF(W263="","",VLOOKUP(W263,'標準様式１シフト記号表（勤務時間帯）'!$C$7:$U$36,19,FALSE))</f>
        <v/>
      </c>
      <c r="X265" s="1117" t="str">
        <f>IF(X263="","",VLOOKUP(X263,'標準様式１シフト記号表（勤務時間帯）'!$C$7:$U$36,19,FALSE))</f>
        <v/>
      </c>
      <c r="Y265" s="1128" t="str">
        <f>IF(Y263="","",VLOOKUP(Y263,'標準様式１シフト記号表（勤務時間帯）'!$C$7:$U$36,19,FALSE))</f>
        <v/>
      </c>
      <c r="Z265" s="1104" t="str">
        <f>IF(Z263="","",VLOOKUP(Z263,'標準様式１シフト記号表（勤務時間帯）'!$C$7:$U$36,19,FALSE))</f>
        <v/>
      </c>
      <c r="AA265" s="1117" t="str">
        <f>IF(AA263="","",VLOOKUP(AA263,'標準様式１シフト記号表（勤務時間帯）'!$C$7:$U$36,19,FALSE))</f>
        <v/>
      </c>
      <c r="AB265" s="1117" t="str">
        <f>IF(AB263="","",VLOOKUP(AB263,'標準様式１シフト記号表（勤務時間帯）'!$C$7:$U$36,19,FALSE))</f>
        <v/>
      </c>
      <c r="AC265" s="1117" t="str">
        <f>IF(AC263="","",VLOOKUP(AC263,'標準様式１シフト記号表（勤務時間帯）'!$C$7:$U$36,19,FALSE))</f>
        <v/>
      </c>
      <c r="AD265" s="1117" t="str">
        <f>IF(AD263="","",VLOOKUP(AD263,'標準様式１シフト記号表（勤務時間帯）'!$C$7:$U$36,19,FALSE))</f>
        <v/>
      </c>
      <c r="AE265" s="1117" t="str">
        <f>IF(AE263="","",VLOOKUP(AE263,'標準様式１シフト記号表（勤務時間帯）'!$C$7:$U$36,19,FALSE))</f>
        <v/>
      </c>
      <c r="AF265" s="1128" t="str">
        <f>IF(AF263="","",VLOOKUP(AF263,'標準様式１シフト記号表（勤務時間帯）'!$C$7:$U$36,19,FALSE))</f>
        <v/>
      </c>
      <c r="AG265" s="1104" t="str">
        <f>IF(AG263="","",VLOOKUP(AG263,'標準様式１シフト記号表（勤務時間帯）'!$C$7:$U$36,19,FALSE))</f>
        <v/>
      </c>
      <c r="AH265" s="1117" t="str">
        <f>IF(AH263="","",VLOOKUP(AH263,'標準様式１シフト記号表（勤務時間帯）'!$C$7:$U$36,19,FALSE))</f>
        <v/>
      </c>
      <c r="AI265" s="1117" t="str">
        <f>IF(AI263="","",VLOOKUP(AI263,'標準様式１シフト記号表（勤務時間帯）'!$C$7:$U$36,19,FALSE))</f>
        <v/>
      </c>
      <c r="AJ265" s="1117" t="str">
        <f>IF(AJ263="","",VLOOKUP(AJ263,'標準様式１シフト記号表（勤務時間帯）'!$C$7:$U$36,19,FALSE))</f>
        <v/>
      </c>
      <c r="AK265" s="1117" t="str">
        <f>IF(AK263="","",VLOOKUP(AK263,'標準様式１シフト記号表（勤務時間帯）'!$C$7:$U$36,19,FALSE))</f>
        <v/>
      </c>
      <c r="AL265" s="1117" t="str">
        <f>IF(AL263="","",VLOOKUP(AL263,'標準様式１シフト記号表（勤務時間帯）'!$C$7:$U$36,19,FALSE))</f>
        <v/>
      </c>
      <c r="AM265" s="1128" t="str">
        <f>IF(AM263="","",VLOOKUP(AM263,'標準様式１シフト記号表（勤務時間帯）'!$C$7:$U$36,19,FALSE))</f>
        <v/>
      </c>
      <c r="AN265" s="1104" t="str">
        <f>IF(AN263="","",VLOOKUP(AN263,'標準様式１シフト記号表（勤務時間帯）'!$C$7:$U$36,19,FALSE))</f>
        <v/>
      </c>
      <c r="AO265" s="1117" t="str">
        <f>IF(AO263="","",VLOOKUP(AO263,'標準様式１シフト記号表（勤務時間帯）'!$C$7:$U$36,19,FALSE))</f>
        <v/>
      </c>
      <c r="AP265" s="1117" t="str">
        <f>IF(AP263="","",VLOOKUP(AP263,'標準様式１シフト記号表（勤務時間帯）'!$C$7:$U$36,19,FALSE))</f>
        <v/>
      </c>
      <c r="AQ265" s="1117" t="str">
        <f>IF(AQ263="","",VLOOKUP(AQ263,'標準様式１シフト記号表（勤務時間帯）'!$C$7:$U$36,19,FALSE))</f>
        <v/>
      </c>
      <c r="AR265" s="1117" t="str">
        <f>IF(AR263="","",VLOOKUP(AR263,'標準様式１シフト記号表（勤務時間帯）'!$C$7:$U$36,19,FALSE))</f>
        <v/>
      </c>
      <c r="AS265" s="1117" t="str">
        <f>IF(AS263="","",VLOOKUP(AS263,'標準様式１シフト記号表（勤務時間帯）'!$C$7:$U$36,19,FALSE))</f>
        <v/>
      </c>
      <c r="AT265" s="1128" t="str">
        <f>IF(AT263="","",VLOOKUP(AT263,'標準様式１シフト記号表（勤務時間帯）'!$C$7:$U$36,19,FALSE))</f>
        <v/>
      </c>
      <c r="AU265" s="1104" t="str">
        <f>IF(AU263="","",VLOOKUP(AU263,'標準様式１シフト記号表（勤務時間帯）'!$C$7:$U$36,19,FALSE))</f>
        <v/>
      </c>
      <c r="AV265" s="1117" t="str">
        <f>IF(AV263="","",VLOOKUP(AV263,'標準様式１シフト記号表（勤務時間帯）'!$C$7:$U$36,19,FALSE))</f>
        <v/>
      </c>
      <c r="AW265" s="1117" t="str">
        <f>IF(AW263="","",VLOOKUP(AW263,'標準様式１シフト記号表（勤務時間帯）'!$C$7:$U$36,19,FALSE))</f>
        <v/>
      </c>
      <c r="AX265" s="1163">
        <f>IF($BB$4="４週",SUM(S265:AT265),IF($BB$4="暦月",SUM(S265:AW265),""))</f>
        <v>0</v>
      </c>
      <c r="AY265" s="1176"/>
      <c r="AZ265" s="1187">
        <f>IF($BB$4="４週",AX265/4,IF($BB$4="暦月",'標準様式１（100名）'!AX265/('標準様式１（100名）'!$BB$9/7),""))</f>
        <v>0</v>
      </c>
      <c r="BA265" s="1196"/>
      <c r="BB265" s="1211"/>
      <c r="BC265" s="1051"/>
      <c r="BD265" s="1051"/>
      <c r="BE265" s="1051"/>
      <c r="BF265" s="1063"/>
    </row>
    <row r="266" spans="2:58" ht="20.25" customHeight="1">
      <c r="B266" s="939">
        <f>B263+1</f>
        <v>82</v>
      </c>
      <c r="C266" s="958"/>
      <c r="D266" s="978"/>
      <c r="E266" s="988"/>
      <c r="F266" s="995"/>
      <c r="G266" s="995"/>
      <c r="H266" s="1019"/>
      <c r="I266" s="1026"/>
      <c r="J266" s="1026"/>
      <c r="K266" s="1031"/>
      <c r="L266" s="1041"/>
      <c r="M266" s="1050"/>
      <c r="N266" s="1050"/>
      <c r="O266" s="1062"/>
      <c r="P266" s="1071" t="s">
        <v>589</v>
      </c>
      <c r="Q266" s="1080"/>
      <c r="R266" s="1088"/>
      <c r="S266" s="1252"/>
      <c r="T266" s="1254"/>
      <c r="U266" s="1254"/>
      <c r="V266" s="1254"/>
      <c r="W266" s="1254"/>
      <c r="X266" s="1254"/>
      <c r="Y266" s="1255"/>
      <c r="Z266" s="1252"/>
      <c r="AA266" s="1254"/>
      <c r="AB266" s="1254"/>
      <c r="AC266" s="1254"/>
      <c r="AD266" s="1254"/>
      <c r="AE266" s="1254"/>
      <c r="AF266" s="1255"/>
      <c r="AG266" s="1252"/>
      <c r="AH266" s="1254"/>
      <c r="AI266" s="1254"/>
      <c r="AJ266" s="1254"/>
      <c r="AK266" s="1254"/>
      <c r="AL266" s="1254"/>
      <c r="AM266" s="1255"/>
      <c r="AN266" s="1252"/>
      <c r="AO266" s="1254"/>
      <c r="AP266" s="1254"/>
      <c r="AQ266" s="1254"/>
      <c r="AR266" s="1254"/>
      <c r="AS266" s="1254"/>
      <c r="AT266" s="1255"/>
      <c r="AU266" s="1252"/>
      <c r="AV266" s="1254"/>
      <c r="AW266" s="1254"/>
      <c r="AX266" s="1257"/>
      <c r="AY266" s="1261"/>
      <c r="AZ266" s="1264"/>
      <c r="BA266" s="1267"/>
      <c r="BB266" s="1209"/>
      <c r="BC266" s="1050"/>
      <c r="BD266" s="1050"/>
      <c r="BE266" s="1050"/>
      <c r="BF266" s="1062"/>
    </row>
    <row r="267" spans="2:58" ht="20.25" customHeight="1">
      <c r="B267" s="939"/>
      <c r="C267" s="959"/>
      <c r="D267" s="979"/>
      <c r="E267" s="989"/>
      <c r="F267" s="993"/>
      <c r="G267" s="1006"/>
      <c r="H267" s="1018"/>
      <c r="I267" s="1026"/>
      <c r="J267" s="1026"/>
      <c r="K267" s="1031"/>
      <c r="L267" s="1040"/>
      <c r="M267" s="1049"/>
      <c r="N267" s="1049"/>
      <c r="O267" s="1061"/>
      <c r="P267" s="1069" t="s">
        <v>590</v>
      </c>
      <c r="Q267" s="1078"/>
      <c r="R267" s="1086"/>
      <c r="S267" s="1103" t="str">
        <f>IF(S266="","",VLOOKUP(S266,'標準様式１シフト記号表（勤務時間帯）'!$C$7:$K$36,9,FALSE))</f>
        <v/>
      </c>
      <c r="T267" s="1116" t="str">
        <f>IF(T266="","",VLOOKUP(T266,'標準様式１シフト記号表（勤務時間帯）'!$C$7:$K$36,9,FALSE))</f>
        <v/>
      </c>
      <c r="U267" s="1116" t="str">
        <f>IF(U266="","",VLOOKUP(U266,'標準様式１シフト記号表（勤務時間帯）'!$C$7:$K$36,9,FALSE))</f>
        <v/>
      </c>
      <c r="V267" s="1116" t="str">
        <f>IF(V266="","",VLOOKUP(V266,'標準様式１シフト記号表（勤務時間帯）'!$C$7:$K$36,9,FALSE))</f>
        <v/>
      </c>
      <c r="W267" s="1116" t="str">
        <f>IF(W266="","",VLOOKUP(W266,'標準様式１シフト記号表（勤務時間帯）'!$C$7:$K$36,9,FALSE))</f>
        <v/>
      </c>
      <c r="X267" s="1116" t="str">
        <f>IF(X266="","",VLOOKUP(X266,'標準様式１シフト記号表（勤務時間帯）'!$C$7:$K$36,9,FALSE))</f>
        <v/>
      </c>
      <c r="Y267" s="1127" t="str">
        <f>IF(Y266="","",VLOOKUP(Y266,'標準様式１シフト記号表（勤務時間帯）'!$C$7:$K$36,9,FALSE))</f>
        <v/>
      </c>
      <c r="Z267" s="1103" t="str">
        <f>IF(Z266="","",VLOOKUP(Z266,'標準様式１シフト記号表（勤務時間帯）'!$C$7:$K$36,9,FALSE))</f>
        <v/>
      </c>
      <c r="AA267" s="1116" t="str">
        <f>IF(AA266="","",VLOOKUP(AA266,'標準様式１シフト記号表（勤務時間帯）'!$C$7:$K$36,9,FALSE))</f>
        <v/>
      </c>
      <c r="AB267" s="1116" t="str">
        <f>IF(AB266="","",VLOOKUP(AB266,'標準様式１シフト記号表（勤務時間帯）'!$C$7:$K$36,9,FALSE))</f>
        <v/>
      </c>
      <c r="AC267" s="1116" t="str">
        <f>IF(AC266="","",VLOOKUP(AC266,'標準様式１シフト記号表（勤務時間帯）'!$C$7:$K$36,9,FALSE))</f>
        <v/>
      </c>
      <c r="AD267" s="1116" t="str">
        <f>IF(AD266="","",VLOOKUP(AD266,'標準様式１シフト記号表（勤務時間帯）'!$C$7:$K$36,9,FALSE))</f>
        <v/>
      </c>
      <c r="AE267" s="1116" t="str">
        <f>IF(AE266="","",VLOOKUP(AE266,'標準様式１シフト記号表（勤務時間帯）'!$C$7:$K$36,9,FALSE))</f>
        <v/>
      </c>
      <c r="AF267" s="1127" t="str">
        <f>IF(AF266="","",VLOOKUP(AF266,'標準様式１シフト記号表（勤務時間帯）'!$C$7:$K$36,9,FALSE))</f>
        <v/>
      </c>
      <c r="AG267" s="1103" t="str">
        <f>IF(AG266="","",VLOOKUP(AG266,'標準様式１シフト記号表（勤務時間帯）'!$C$7:$K$36,9,FALSE))</f>
        <v/>
      </c>
      <c r="AH267" s="1116" t="str">
        <f>IF(AH266="","",VLOOKUP(AH266,'標準様式１シフト記号表（勤務時間帯）'!$C$7:$K$36,9,FALSE))</f>
        <v/>
      </c>
      <c r="AI267" s="1116" t="str">
        <f>IF(AI266="","",VLOOKUP(AI266,'標準様式１シフト記号表（勤務時間帯）'!$C$7:$K$36,9,FALSE))</f>
        <v/>
      </c>
      <c r="AJ267" s="1116" t="str">
        <f>IF(AJ266="","",VLOOKUP(AJ266,'標準様式１シフト記号表（勤務時間帯）'!$C$7:$K$36,9,FALSE))</f>
        <v/>
      </c>
      <c r="AK267" s="1116" t="str">
        <f>IF(AK266="","",VLOOKUP(AK266,'標準様式１シフト記号表（勤務時間帯）'!$C$7:$K$36,9,FALSE))</f>
        <v/>
      </c>
      <c r="AL267" s="1116" t="str">
        <f>IF(AL266="","",VLOOKUP(AL266,'標準様式１シフト記号表（勤務時間帯）'!$C$7:$K$36,9,FALSE))</f>
        <v/>
      </c>
      <c r="AM267" s="1127" t="str">
        <f>IF(AM266="","",VLOOKUP(AM266,'標準様式１シフト記号表（勤務時間帯）'!$C$7:$K$36,9,FALSE))</f>
        <v/>
      </c>
      <c r="AN267" s="1103" t="str">
        <f>IF(AN266="","",VLOOKUP(AN266,'標準様式１シフト記号表（勤務時間帯）'!$C$7:$K$36,9,FALSE))</f>
        <v/>
      </c>
      <c r="AO267" s="1116" t="str">
        <f>IF(AO266="","",VLOOKUP(AO266,'標準様式１シフト記号表（勤務時間帯）'!$C$7:$K$36,9,FALSE))</f>
        <v/>
      </c>
      <c r="AP267" s="1116" t="str">
        <f>IF(AP266="","",VLOOKUP(AP266,'標準様式１シフト記号表（勤務時間帯）'!$C$7:$K$36,9,FALSE))</f>
        <v/>
      </c>
      <c r="AQ267" s="1116" t="str">
        <f>IF(AQ266="","",VLOOKUP(AQ266,'標準様式１シフト記号表（勤務時間帯）'!$C$7:$K$36,9,FALSE))</f>
        <v/>
      </c>
      <c r="AR267" s="1116" t="str">
        <f>IF(AR266="","",VLOOKUP(AR266,'標準様式１シフト記号表（勤務時間帯）'!$C$7:$K$36,9,FALSE))</f>
        <v/>
      </c>
      <c r="AS267" s="1116" t="str">
        <f>IF(AS266="","",VLOOKUP(AS266,'標準様式１シフト記号表（勤務時間帯）'!$C$7:$K$36,9,FALSE))</f>
        <v/>
      </c>
      <c r="AT267" s="1127" t="str">
        <f>IF(AT266="","",VLOOKUP(AT266,'標準様式１シフト記号表（勤務時間帯）'!$C$7:$K$36,9,FALSE))</f>
        <v/>
      </c>
      <c r="AU267" s="1103" t="str">
        <f>IF(AU266="","",VLOOKUP(AU266,'標準様式１シフト記号表（勤務時間帯）'!$C$7:$K$36,9,FALSE))</f>
        <v/>
      </c>
      <c r="AV267" s="1116" t="str">
        <f>IF(AV266="","",VLOOKUP(AV266,'標準様式１シフト記号表（勤務時間帯）'!$C$7:$K$36,9,FALSE))</f>
        <v/>
      </c>
      <c r="AW267" s="1116" t="str">
        <f>IF(AW266="","",VLOOKUP(AW266,'標準様式１シフト記号表（勤務時間帯）'!$C$7:$K$36,9,FALSE))</f>
        <v/>
      </c>
      <c r="AX267" s="1162">
        <f>IF($BB$4="４週",SUM(S267:AT267),IF($BB$4="暦月",SUM(S267:AW267),""))</f>
        <v>0</v>
      </c>
      <c r="AY267" s="1175"/>
      <c r="AZ267" s="1186">
        <f>IF($BB$4="４週",AX267/4,IF($BB$4="暦月",'標準様式１（100名）'!AX267/('標準様式１（100名）'!$BB$9/7),""))</f>
        <v>0</v>
      </c>
      <c r="BA267" s="1195"/>
      <c r="BB267" s="1210"/>
      <c r="BC267" s="1049"/>
      <c r="BD267" s="1049"/>
      <c r="BE267" s="1049"/>
      <c r="BF267" s="1061"/>
    </row>
    <row r="268" spans="2:58" ht="20.25" customHeight="1">
      <c r="B268" s="939"/>
      <c r="C268" s="960"/>
      <c r="D268" s="980"/>
      <c r="E268" s="990"/>
      <c r="F268" s="1244">
        <f>C266</f>
        <v>0</v>
      </c>
      <c r="G268" s="1007"/>
      <c r="H268" s="1018"/>
      <c r="I268" s="1026"/>
      <c r="J268" s="1026"/>
      <c r="K268" s="1031"/>
      <c r="L268" s="1042"/>
      <c r="M268" s="1051"/>
      <c r="N268" s="1051"/>
      <c r="O268" s="1063"/>
      <c r="P268" s="1070" t="s">
        <v>316</v>
      </c>
      <c r="Q268" s="1079"/>
      <c r="R268" s="1087"/>
      <c r="S268" s="1104" t="str">
        <f>IF(S266="","",VLOOKUP(S266,'標準様式１シフト記号表（勤務時間帯）'!$C$7:$U$36,19,FALSE))</f>
        <v/>
      </c>
      <c r="T268" s="1117" t="str">
        <f>IF(T266="","",VLOOKUP(T266,'標準様式１シフト記号表（勤務時間帯）'!$C$7:$U$36,19,FALSE))</f>
        <v/>
      </c>
      <c r="U268" s="1117" t="str">
        <f>IF(U266="","",VLOOKUP(U266,'標準様式１シフト記号表（勤務時間帯）'!$C$7:$U$36,19,FALSE))</f>
        <v/>
      </c>
      <c r="V268" s="1117" t="str">
        <f>IF(V266="","",VLOOKUP(V266,'標準様式１シフト記号表（勤務時間帯）'!$C$7:$U$36,19,FALSE))</f>
        <v/>
      </c>
      <c r="W268" s="1117" t="str">
        <f>IF(W266="","",VLOOKUP(W266,'標準様式１シフト記号表（勤務時間帯）'!$C$7:$U$36,19,FALSE))</f>
        <v/>
      </c>
      <c r="X268" s="1117" t="str">
        <f>IF(X266="","",VLOOKUP(X266,'標準様式１シフト記号表（勤務時間帯）'!$C$7:$U$36,19,FALSE))</f>
        <v/>
      </c>
      <c r="Y268" s="1128" t="str">
        <f>IF(Y266="","",VLOOKUP(Y266,'標準様式１シフト記号表（勤務時間帯）'!$C$7:$U$36,19,FALSE))</f>
        <v/>
      </c>
      <c r="Z268" s="1104" t="str">
        <f>IF(Z266="","",VLOOKUP(Z266,'標準様式１シフト記号表（勤務時間帯）'!$C$7:$U$36,19,FALSE))</f>
        <v/>
      </c>
      <c r="AA268" s="1117" t="str">
        <f>IF(AA266="","",VLOOKUP(AA266,'標準様式１シフト記号表（勤務時間帯）'!$C$7:$U$36,19,FALSE))</f>
        <v/>
      </c>
      <c r="AB268" s="1117" t="str">
        <f>IF(AB266="","",VLOOKUP(AB266,'標準様式１シフト記号表（勤務時間帯）'!$C$7:$U$36,19,FALSE))</f>
        <v/>
      </c>
      <c r="AC268" s="1117" t="str">
        <f>IF(AC266="","",VLOOKUP(AC266,'標準様式１シフト記号表（勤務時間帯）'!$C$7:$U$36,19,FALSE))</f>
        <v/>
      </c>
      <c r="AD268" s="1117" t="str">
        <f>IF(AD266="","",VLOOKUP(AD266,'標準様式１シフト記号表（勤務時間帯）'!$C$7:$U$36,19,FALSE))</f>
        <v/>
      </c>
      <c r="AE268" s="1117" t="str">
        <f>IF(AE266="","",VLOOKUP(AE266,'標準様式１シフト記号表（勤務時間帯）'!$C$7:$U$36,19,FALSE))</f>
        <v/>
      </c>
      <c r="AF268" s="1128" t="str">
        <f>IF(AF266="","",VLOOKUP(AF266,'標準様式１シフト記号表（勤務時間帯）'!$C$7:$U$36,19,FALSE))</f>
        <v/>
      </c>
      <c r="AG268" s="1104" t="str">
        <f>IF(AG266="","",VLOOKUP(AG266,'標準様式１シフト記号表（勤務時間帯）'!$C$7:$U$36,19,FALSE))</f>
        <v/>
      </c>
      <c r="AH268" s="1117" t="str">
        <f>IF(AH266="","",VLOOKUP(AH266,'標準様式１シフト記号表（勤務時間帯）'!$C$7:$U$36,19,FALSE))</f>
        <v/>
      </c>
      <c r="AI268" s="1117" t="str">
        <f>IF(AI266="","",VLOOKUP(AI266,'標準様式１シフト記号表（勤務時間帯）'!$C$7:$U$36,19,FALSE))</f>
        <v/>
      </c>
      <c r="AJ268" s="1117" t="str">
        <f>IF(AJ266="","",VLOOKUP(AJ266,'標準様式１シフト記号表（勤務時間帯）'!$C$7:$U$36,19,FALSE))</f>
        <v/>
      </c>
      <c r="AK268" s="1117" t="str">
        <f>IF(AK266="","",VLOOKUP(AK266,'標準様式１シフト記号表（勤務時間帯）'!$C$7:$U$36,19,FALSE))</f>
        <v/>
      </c>
      <c r="AL268" s="1117" t="str">
        <f>IF(AL266="","",VLOOKUP(AL266,'標準様式１シフト記号表（勤務時間帯）'!$C$7:$U$36,19,FALSE))</f>
        <v/>
      </c>
      <c r="AM268" s="1128" t="str">
        <f>IF(AM266="","",VLOOKUP(AM266,'標準様式１シフト記号表（勤務時間帯）'!$C$7:$U$36,19,FALSE))</f>
        <v/>
      </c>
      <c r="AN268" s="1104" t="str">
        <f>IF(AN266="","",VLOOKUP(AN266,'標準様式１シフト記号表（勤務時間帯）'!$C$7:$U$36,19,FALSE))</f>
        <v/>
      </c>
      <c r="AO268" s="1117" t="str">
        <f>IF(AO266="","",VLOOKUP(AO266,'標準様式１シフト記号表（勤務時間帯）'!$C$7:$U$36,19,FALSE))</f>
        <v/>
      </c>
      <c r="AP268" s="1117" t="str">
        <f>IF(AP266="","",VLOOKUP(AP266,'標準様式１シフト記号表（勤務時間帯）'!$C$7:$U$36,19,FALSE))</f>
        <v/>
      </c>
      <c r="AQ268" s="1117" t="str">
        <f>IF(AQ266="","",VLOOKUP(AQ266,'標準様式１シフト記号表（勤務時間帯）'!$C$7:$U$36,19,FALSE))</f>
        <v/>
      </c>
      <c r="AR268" s="1117" t="str">
        <f>IF(AR266="","",VLOOKUP(AR266,'標準様式１シフト記号表（勤務時間帯）'!$C$7:$U$36,19,FALSE))</f>
        <v/>
      </c>
      <c r="AS268" s="1117" t="str">
        <f>IF(AS266="","",VLOOKUP(AS266,'標準様式１シフト記号表（勤務時間帯）'!$C$7:$U$36,19,FALSE))</f>
        <v/>
      </c>
      <c r="AT268" s="1128" t="str">
        <f>IF(AT266="","",VLOOKUP(AT266,'標準様式１シフト記号表（勤務時間帯）'!$C$7:$U$36,19,FALSE))</f>
        <v/>
      </c>
      <c r="AU268" s="1104" t="str">
        <f>IF(AU266="","",VLOOKUP(AU266,'標準様式１シフト記号表（勤務時間帯）'!$C$7:$U$36,19,FALSE))</f>
        <v/>
      </c>
      <c r="AV268" s="1117" t="str">
        <f>IF(AV266="","",VLOOKUP(AV266,'標準様式１シフト記号表（勤務時間帯）'!$C$7:$U$36,19,FALSE))</f>
        <v/>
      </c>
      <c r="AW268" s="1117" t="str">
        <f>IF(AW266="","",VLOOKUP(AW266,'標準様式１シフト記号表（勤務時間帯）'!$C$7:$U$36,19,FALSE))</f>
        <v/>
      </c>
      <c r="AX268" s="1163">
        <f>IF($BB$4="４週",SUM(S268:AT268),IF($BB$4="暦月",SUM(S268:AW268),""))</f>
        <v>0</v>
      </c>
      <c r="AY268" s="1176"/>
      <c r="AZ268" s="1187">
        <f>IF($BB$4="４週",AX268/4,IF($BB$4="暦月",'標準様式１（100名）'!AX268/('標準様式１（100名）'!$BB$9/7),""))</f>
        <v>0</v>
      </c>
      <c r="BA268" s="1196"/>
      <c r="BB268" s="1211"/>
      <c r="BC268" s="1051"/>
      <c r="BD268" s="1051"/>
      <c r="BE268" s="1051"/>
      <c r="BF268" s="1063"/>
    </row>
    <row r="269" spans="2:58" ht="20.25" customHeight="1">
      <c r="B269" s="939">
        <f>B266+1</f>
        <v>83</v>
      </c>
      <c r="C269" s="958"/>
      <c r="D269" s="978"/>
      <c r="E269" s="988"/>
      <c r="F269" s="995"/>
      <c r="G269" s="995"/>
      <c r="H269" s="1019"/>
      <c r="I269" s="1026"/>
      <c r="J269" s="1026"/>
      <c r="K269" s="1031"/>
      <c r="L269" s="1041"/>
      <c r="M269" s="1050"/>
      <c r="N269" s="1050"/>
      <c r="O269" s="1062"/>
      <c r="P269" s="1071" t="s">
        <v>589</v>
      </c>
      <c r="Q269" s="1080"/>
      <c r="R269" s="1088"/>
      <c r="S269" s="1252"/>
      <c r="T269" s="1254"/>
      <c r="U269" s="1254"/>
      <c r="V269" s="1254"/>
      <c r="W269" s="1254"/>
      <c r="X269" s="1254"/>
      <c r="Y269" s="1255"/>
      <c r="Z269" s="1252"/>
      <c r="AA269" s="1254"/>
      <c r="AB269" s="1254"/>
      <c r="AC269" s="1254"/>
      <c r="AD269" s="1254"/>
      <c r="AE269" s="1254"/>
      <c r="AF269" s="1255"/>
      <c r="AG269" s="1252"/>
      <c r="AH269" s="1254"/>
      <c r="AI269" s="1254"/>
      <c r="AJ269" s="1254"/>
      <c r="AK269" s="1254"/>
      <c r="AL269" s="1254"/>
      <c r="AM269" s="1255"/>
      <c r="AN269" s="1252"/>
      <c r="AO269" s="1254"/>
      <c r="AP269" s="1254"/>
      <c r="AQ269" s="1254"/>
      <c r="AR269" s="1254"/>
      <c r="AS269" s="1254"/>
      <c r="AT269" s="1255"/>
      <c r="AU269" s="1252"/>
      <c r="AV269" s="1254"/>
      <c r="AW269" s="1254"/>
      <c r="AX269" s="1257"/>
      <c r="AY269" s="1261"/>
      <c r="AZ269" s="1264"/>
      <c r="BA269" s="1267"/>
      <c r="BB269" s="1209"/>
      <c r="BC269" s="1050"/>
      <c r="BD269" s="1050"/>
      <c r="BE269" s="1050"/>
      <c r="BF269" s="1062"/>
    </row>
    <row r="270" spans="2:58" ht="20.25" customHeight="1">
      <c r="B270" s="939"/>
      <c r="C270" s="959"/>
      <c r="D270" s="979"/>
      <c r="E270" s="989"/>
      <c r="F270" s="993"/>
      <c r="G270" s="1006"/>
      <c r="H270" s="1018"/>
      <c r="I270" s="1026"/>
      <c r="J270" s="1026"/>
      <c r="K270" s="1031"/>
      <c r="L270" s="1040"/>
      <c r="M270" s="1049"/>
      <c r="N270" s="1049"/>
      <c r="O270" s="1061"/>
      <c r="P270" s="1069" t="s">
        <v>590</v>
      </c>
      <c r="Q270" s="1078"/>
      <c r="R270" s="1086"/>
      <c r="S270" s="1103" t="str">
        <f>IF(S269="","",VLOOKUP(S269,'標準様式１シフト記号表（勤務時間帯）'!$C$7:$K$36,9,FALSE))</f>
        <v/>
      </c>
      <c r="T270" s="1116" t="str">
        <f>IF(T269="","",VLOOKUP(T269,'標準様式１シフト記号表（勤務時間帯）'!$C$7:$K$36,9,FALSE))</f>
        <v/>
      </c>
      <c r="U270" s="1116" t="str">
        <f>IF(U269="","",VLOOKUP(U269,'標準様式１シフト記号表（勤務時間帯）'!$C$7:$K$36,9,FALSE))</f>
        <v/>
      </c>
      <c r="V270" s="1116" t="str">
        <f>IF(V269="","",VLOOKUP(V269,'標準様式１シフト記号表（勤務時間帯）'!$C$7:$K$36,9,FALSE))</f>
        <v/>
      </c>
      <c r="W270" s="1116" t="str">
        <f>IF(W269="","",VLOOKUP(W269,'標準様式１シフト記号表（勤務時間帯）'!$C$7:$K$36,9,FALSE))</f>
        <v/>
      </c>
      <c r="X270" s="1116" t="str">
        <f>IF(X269="","",VLOOKUP(X269,'標準様式１シフト記号表（勤務時間帯）'!$C$7:$K$36,9,FALSE))</f>
        <v/>
      </c>
      <c r="Y270" s="1127" t="str">
        <f>IF(Y269="","",VLOOKUP(Y269,'標準様式１シフト記号表（勤務時間帯）'!$C$7:$K$36,9,FALSE))</f>
        <v/>
      </c>
      <c r="Z270" s="1103" t="str">
        <f>IF(Z269="","",VLOOKUP(Z269,'標準様式１シフト記号表（勤務時間帯）'!$C$7:$K$36,9,FALSE))</f>
        <v/>
      </c>
      <c r="AA270" s="1116" t="str">
        <f>IF(AA269="","",VLOOKUP(AA269,'標準様式１シフト記号表（勤務時間帯）'!$C$7:$K$36,9,FALSE))</f>
        <v/>
      </c>
      <c r="AB270" s="1116" t="str">
        <f>IF(AB269="","",VLOOKUP(AB269,'標準様式１シフト記号表（勤務時間帯）'!$C$7:$K$36,9,FALSE))</f>
        <v/>
      </c>
      <c r="AC270" s="1116" t="str">
        <f>IF(AC269="","",VLOOKUP(AC269,'標準様式１シフト記号表（勤務時間帯）'!$C$7:$K$36,9,FALSE))</f>
        <v/>
      </c>
      <c r="AD270" s="1116" t="str">
        <f>IF(AD269="","",VLOOKUP(AD269,'標準様式１シフト記号表（勤務時間帯）'!$C$7:$K$36,9,FALSE))</f>
        <v/>
      </c>
      <c r="AE270" s="1116" t="str">
        <f>IF(AE269="","",VLOOKUP(AE269,'標準様式１シフト記号表（勤務時間帯）'!$C$7:$K$36,9,FALSE))</f>
        <v/>
      </c>
      <c r="AF270" s="1127" t="str">
        <f>IF(AF269="","",VLOOKUP(AF269,'標準様式１シフト記号表（勤務時間帯）'!$C$7:$K$36,9,FALSE))</f>
        <v/>
      </c>
      <c r="AG270" s="1103" t="str">
        <f>IF(AG269="","",VLOOKUP(AG269,'標準様式１シフト記号表（勤務時間帯）'!$C$7:$K$36,9,FALSE))</f>
        <v/>
      </c>
      <c r="AH270" s="1116" t="str">
        <f>IF(AH269="","",VLOOKUP(AH269,'標準様式１シフト記号表（勤務時間帯）'!$C$7:$K$36,9,FALSE))</f>
        <v/>
      </c>
      <c r="AI270" s="1116" t="str">
        <f>IF(AI269="","",VLOOKUP(AI269,'標準様式１シフト記号表（勤務時間帯）'!$C$7:$K$36,9,FALSE))</f>
        <v/>
      </c>
      <c r="AJ270" s="1116" t="str">
        <f>IF(AJ269="","",VLOOKUP(AJ269,'標準様式１シフト記号表（勤務時間帯）'!$C$7:$K$36,9,FALSE))</f>
        <v/>
      </c>
      <c r="AK270" s="1116" t="str">
        <f>IF(AK269="","",VLOOKUP(AK269,'標準様式１シフト記号表（勤務時間帯）'!$C$7:$K$36,9,FALSE))</f>
        <v/>
      </c>
      <c r="AL270" s="1116" t="str">
        <f>IF(AL269="","",VLOOKUP(AL269,'標準様式１シフト記号表（勤務時間帯）'!$C$7:$K$36,9,FALSE))</f>
        <v/>
      </c>
      <c r="AM270" s="1127" t="str">
        <f>IF(AM269="","",VLOOKUP(AM269,'標準様式１シフト記号表（勤務時間帯）'!$C$7:$K$36,9,FALSE))</f>
        <v/>
      </c>
      <c r="AN270" s="1103" t="str">
        <f>IF(AN269="","",VLOOKUP(AN269,'標準様式１シフト記号表（勤務時間帯）'!$C$7:$K$36,9,FALSE))</f>
        <v/>
      </c>
      <c r="AO270" s="1116" t="str">
        <f>IF(AO269="","",VLOOKUP(AO269,'標準様式１シフト記号表（勤務時間帯）'!$C$7:$K$36,9,FALSE))</f>
        <v/>
      </c>
      <c r="AP270" s="1116" t="str">
        <f>IF(AP269="","",VLOOKUP(AP269,'標準様式１シフト記号表（勤務時間帯）'!$C$7:$K$36,9,FALSE))</f>
        <v/>
      </c>
      <c r="AQ270" s="1116" t="str">
        <f>IF(AQ269="","",VLOOKUP(AQ269,'標準様式１シフト記号表（勤務時間帯）'!$C$7:$K$36,9,FALSE))</f>
        <v/>
      </c>
      <c r="AR270" s="1116" t="str">
        <f>IF(AR269="","",VLOOKUP(AR269,'標準様式１シフト記号表（勤務時間帯）'!$C$7:$K$36,9,FALSE))</f>
        <v/>
      </c>
      <c r="AS270" s="1116" t="str">
        <f>IF(AS269="","",VLOOKUP(AS269,'標準様式１シフト記号表（勤務時間帯）'!$C$7:$K$36,9,FALSE))</f>
        <v/>
      </c>
      <c r="AT270" s="1127" t="str">
        <f>IF(AT269="","",VLOOKUP(AT269,'標準様式１シフト記号表（勤務時間帯）'!$C$7:$K$36,9,FALSE))</f>
        <v/>
      </c>
      <c r="AU270" s="1103" t="str">
        <f>IF(AU269="","",VLOOKUP(AU269,'標準様式１シフト記号表（勤務時間帯）'!$C$7:$K$36,9,FALSE))</f>
        <v/>
      </c>
      <c r="AV270" s="1116" t="str">
        <f>IF(AV269="","",VLOOKUP(AV269,'標準様式１シフト記号表（勤務時間帯）'!$C$7:$K$36,9,FALSE))</f>
        <v/>
      </c>
      <c r="AW270" s="1116" t="str">
        <f>IF(AW269="","",VLOOKUP(AW269,'標準様式１シフト記号表（勤務時間帯）'!$C$7:$K$36,9,FALSE))</f>
        <v/>
      </c>
      <c r="AX270" s="1162">
        <f>IF($BB$4="４週",SUM(S270:AT270),IF($BB$4="暦月",SUM(S270:AW270),""))</f>
        <v>0</v>
      </c>
      <c r="AY270" s="1175"/>
      <c r="AZ270" s="1186">
        <f>IF($BB$4="４週",AX270/4,IF($BB$4="暦月",'標準様式１（100名）'!AX270/('標準様式１（100名）'!$BB$9/7),""))</f>
        <v>0</v>
      </c>
      <c r="BA270" s="1195"/>
      <c r="BB270" s="1210"/>
      <c r="BC270" s="1049"/>
      <c r="BD270" s="1049"/>
      <c r="BE270" s="1049"/>
      <c r="BF270" s="1061"/>
    </row>
    <row r="271" spans="2:58" ht="20.25" customHeight="1">
      <c r="B271" s="939"/>
      <c r="C271" s="960"/>
      <c r="D271" s="980"/>
      <c r="E271" s="990"/>
      <c r="F271" s="1244">
        <f>C269</f>
        <v>0</v>
      </c>
      <c r="G271" s="1007"/>
      <c r="H271" s="1018"/>
      <c r="I271" s="1026"/>
      <c r="J271" s="1026"/>
      <c r="K271" s="1031"/>
      <c r="L271" s="1042"/>
      <c r="M271" s="1051"/>
      <c r="N271" s="1051"/>
      <c r="O271" s="1063"/>
      <c r="P271" s="1070" t="s">
        <v>316</v>
      </c>
      <c r="Q271" s="1079"/>
      <c r="R271" s="1087"/>
      <c r="S271" s="1104" t="str">
        <f>IF(S269="","",VLOOKUP(S269,'標準様式１シフト記号表（勤務時間帯）'!$C$7:$U$36,19,FALSE))</f>
        <v/>
      </c>
      <c r="T271" s="1117" t="str">
        <f>IF(T269="","",VLOOKUP(T269,'標準様式１シフト記号表（勤務時間帯）'!$C$7:$U$36,19,FALSE))</f>
        <v/>
      </c>
      <c r="U271" s="1117" t="str">
        <f>IF(U269="","",VLOOKUP(U269,'標準様式１シフト記号表（勤務時間帯）'!$C$7:$U$36,19,FALSE))</f>
        <v/>
      </c>
      <c r="V271" s="1117" t="str">
        <f>IF(V269="","",VLOOKUP(V269,'標準様式１シフト記号表（勤務時間帯）'!$C$7:$U$36,19,FALSE))</f>
        <v/>
      </c>
      <c r="W271" s="1117" t="str">
        <f>IF(W269="","",VLOOKUP(W269,'標準様式１シフト記号表（勤務時間帯）'!$C$7:$U$36,19,FALSE))</f>
        <v/>
      </c>
      <c r="X271" s="1117" t="str">
        <f>IF(X269="","",VLOOKUP(X269,'標準様式１シフト記号表（勤務時間帯）'!$C$7:$U$36,19,FALSE))</f>
        <v/>
      </c>
      <c r="Y271" s="1128" t="str">
        <f>IF(Y269="","",VLOOKUP(Y269,'標準様式１シフト記号表（勤務時間帯）'!$C$7:$U$36,19,FALSE))</f>
        <v/>
      </c>
      <c r="Z271" s="1104" t="str">
        <f>IF(Z269="","",VLOOKUP(Z269,'標準様式１シフト記号表（勤務時間帯）'!$C$7:$U$36,19,FALSE))</f>
        <v/>
      </c>
      <c r="AA271" s="1117" t="str">
        <f>IF(AA269="","",VLOOKUP(AA269,'標準様式１シフト記号表（勤務時間帯）'!$C$7:$U$36,19,FALSE))</f>
        <v/>
      </c>
      <c r="AB271" s="1117" t="str">
        <f>IF(AB269="","",VLOOKUP(AB269,'標準様式１シフト記号表（勤務時間帯）'!$C$7:$U$36,19,FALSE))</f>
        <v/>
      </c>
      <c r="AC271" s="1117" t="str">
        <f>IF(AC269="","",VLOOKUP(AC269,'標準様式１シフト記号表（勤務時間帯）'!$C$7:$U$36,19,FALSE))</f>
        <v/>
      </c>
      <c r="AD271" s="1117" t="str">
        <f>IF(AD269="","",VLOOKUP(AD269,'標準様式１シフト記号表（勤務時間帯）'!$C$7:$U$36,19,FALSE))</f>
        <v/>
      </c>
      <c r="AE271" s="1117" t="str">
        <f>IF(AE269="","",VLOOKUP(AE269,'標準様式１シフト記号表（勤務時間帯）'!$C$7:$U$36,19,FALSE))</f>
        <v/>
      </c>
      <c r="AF271" s="1128" t="str">
        <f>IF(AF269="","",VLOOKUP(AF269,'標準様式１シフト記号表（勤務時間帯）'!$C$7:$U$36,19,FALSE))</f>
        <v/>
      </c>
      <c r="AG271" s="1104" t="str">
        <f>IF(AG269="","",VLOOKUP(AG269,'標準様式１シフト記号表（勤務時間帯）'!$C$7:$U$36,19,FALSE))</f>
        <v/>
      </c>
      <c r="AH271" s="1117" t="str">
        <f>IF(AH269="","",VLOOKUP(AH269,'標準様式１シフト記号表（勤務時間帯）'!$C$7:$U$36,19,FALSE))</f>
        <v/>
      </c>
      <c r="AI271" s="1117" t="str">
        <f>IF(AI269="","",VLOOKUP(AI269,'標準様式１シフト記号表（勤務時間帯）'!$C$7:$U$36,19,FALSE))</f>
        <v/>
      </c>
      <c r="AJ271" s="1117" t="str">
        <f>IF(AJ269="","",VLOOKUP(AJ269,'標準様式１シフト記号表（勤務時間帯）'!$C$7:$U$36,19,FALSE))</f>
        <v/>
      </c>
      <c r="AK271" s="1117" t="str">
        <f>IF(AK269="","",VLOOKUP(AK269,'標準様式１シフト記号表（勤務時間帯）'!$C$7:$U$36,19,FALSE))</f>
        <v/>
      </c>
      <c r="AL271" s="1117" t="str">
        <f>IF(AL269="","",VLOOKUP(AL269,'標準様式１シフト記号表（勤務時間帯）'!$C$7:$U$36,19,FALSE))</f>
        <v/>
      </c>
      <c r="AM271" s="1128" t="str">
        <f>IF(AM269="","",VLOOKUP(AM269,'標準様式１シフト記号表（勤務時間帯）'!$C$7:$U$36,19,FALSE))</f>
        <v/>
      </c>
      <c r="AN271" s="1104" t="str">
        <f>IF(AN269="","",VLOOKUP(AN269,'標準様式１シフト記号表（勤務時間帯）'!$C$7:$U$36,19,FALSE))</f>
        <v/>
      </c>
      <c r="AO271" s="1117" t="str">
        <f>IF(AO269="","",VLOOKUP(AO269,'標準様式１シフト記号表（勤務時間帯）'!$C$7:$U$36,19,FALSE))</f>
        <v/>
      </c>
      <c r="AP271" s="1117" t="str">
        <f>IF(AP269="","",VLOOKUP(AP269,'標準様式１シフト記号表（勤務時間帯）'!$C$7:$U$36,19,FALSE))</f>
        <v/>
      </c>
      <c r="AQ271" s="1117" t="str">
        <f>IF(AQ269="","",VLOOKUP(AQ269,'標準様式１シフト記号表（勤務時間帯）'!$C$7:$U$36,19,FALSE))</f>
        <v/>
      </c>
      <c r="AR271" s="1117" t="str">
        <f>IF(AR269="","",VLOOKUP(AR269,'標準様式１シフト記号表（勤務時間帯）'!$C$7:$U$36,19,FALSE))</f>
        <v/>
      </c>
      <c r="AS271" s="1117" t="str">
        <f>IF(AS269="","",VLOOKUP(AS269,'標準様式１シフト記号表（勤務時間帯）'!$C$7:$U$36,19,FALSE))</f>
        <v/>
      </c>
      <c r="AT271" s="1128" t="str">
        <f>IF(AT269="","",VLOOKUP(AT269,'標準様式１シフト記号表（勤務時間帯）'!$C$7:$U$36,19,FALSE))</f>
        <v/>
      </c>
      <c r="AU271" s="1104" t="str">
        <f>IF(AU269="","",VLOOKUP(AU269,'標準様式１シフト記号表（勤務時間帯）'!$C$7:$U$36,19,FALSE))</f>
        <v/>
      </c>
      <c r="AV271" s="1117" t="str">
        <f>IF(AV269="","",VLOOKUP(AV269,'標準様式１シフト記号表（勤務時間帯）'!$C$7:$U$36,19,FALSE))</f>
        <v/>
      </c>
      <c r="AW271" s="1117" t="str">
        <f>IF(AW269="","",VLOOKUP(AW269,'標準様式１シフト記号表（勤務時間帯）'!$C$7:$U$36,19,FALSE))</f>
        <v/>
      </c>
      <c r="AX271" s="1163">
        <f>IF($BB$4="４週",SUM(S271:AT271),IF($BB$4="暦月",SUM(S271:AW271),""))</f>
        <v>0</v>
      </c>
      <c r="AY271" s="1176"/>
      <c r="AZ271" s="1187">
        <f>IF($BB$4="４週",AX271/4,IF($BB$4="暦月",'標準様式１（100名）'!AX271/('標準様式１（100名）'!$BB$9/7),""))</f>
        <v>0</v>
      </c>
      <c r="BA271" s="1196"/>
      <c r="BB271" s="1211"/>
      <c r="BC271" s="1051"/>
      <c r="BD271" s="1051"/>
      <c r="BE271" s="1051"/>
      <c r="BF271" s="1063"/>
    </row>
    <row r="272" spans="2:58" ht="20.25" customHeight="1">
      <c r="B272" s="939">
        <f>B269+1</f>
        <v>84</v>
      </c>
      <c r="C272" s="958"/>
      <c r="D272" s="978"/>
      <c r="E272" s="988"/>
      <c r="F272" s="995"/>
      <c r="G272" s="995"/>
      <c r="H272" s="1019"/>
      <c r="I272" s="1026"/>
      <c r="J272" s="1026"/>
      <c r="K272" s="1031"/>
      <c r="L272" s="1041"/>
      <c r="M272" s="1050"/>
      <c r="N272" s="1050"/>
      <c r="O272" s="1062"/>
      <c r="P272" s="1071" t="s">
        <v>589</v>
      </c>
      <c r="Q272" s="1080"/>
      <c r="R272" s="1088"/>
      <c r="S272" s="1252"/>
      <c r="T272" s="1254"/>
      <c r="U272" s="1254"/>
      <c r="V272" s="1254"/>
      <c r="W272" s="1254"/>
      <c r="X272" s="1254"/>
      <c r="Y272" s="1255"/>
      <c r="Z272" s="1252"/>
      <c r="AA272" s="1254"/>
      <c r="AB272" s="1254"/>
      <c r="AC272" s="1254"/>
      <c r="AD272" s="1254"/>
      <c r="AE272" s="1254"/>
      <c r="AF272" s="1255"/>
      <c r="AG272" s="1252"/>
      <c r="AH272" s="1254"/>
      <c r="AI272" s="1254"/>
      <c r="AJ272" s="1254"/>
      <c r="AK272" s="1254"/>
      <c r="AL272" s="1254"/>
      <c r="AM272" s="1255"/>
      <c r="AN272" s="1252"/>
      <c r="AO272" s="1254"/>
      <c r="AP272" s="1254"/>
      <c r="AQ272" s="1254"/>
      <c r="AR272" s="1254"/>
      <c r="AS272" s="1254"/>
      <c r="AT272" s="1255"/>
      <c r="AU272" s="1252"/>
      <c r="AV272" s="1254"/>
      <c r="AW272" s="1254"/>
      <c r="AX272" s="1257"/>
      <c r="AY272" s="1261"/>
      <c r="AZ272" s="1264"/>
      <c r="BA272" s="1267"/>
      <c r="BB272" s="1209"/>
      <c r="BC272" s="1050"/>
      <c r="BD272" s="1050"/>
      <c r="BE272" s="1050"/>
      <c r="BF272" s="1062"/>
    </row>
    <row r="273" spans="2:58" ht="20.25" customHeight="1">
      <c r="B273" s="939"/>
      <c r="C273" s="959"/>
      <c r="D273" s="979"/>
      <c r="E273" s="989"/>
      <c r="F273" s="993"/>
      <c r="G273" s="1006"/>
      <c r="H273" s="1018"/>
      <c r="I273" s="1026"/>
      <c r="J273" s="1026"/>
      <c r="K273" s="1031"/>
      <c r="L273" s="1040"/>
      <c r="M273" s="1049"/>
      <c r="N273" s="1049"/>
      <c r="O273" s="1061"/>
      <c r="P273" s="1069" t="s">
        <v>590</v>
      </c>
      <c r="Q273" s="1078"/>
      <c r="R273" s="1086"/>
      <c r="S273" s="1103" t="str">
        <f>IF(S272="","",VLOOKUP(S272,'標準様式１シフト記号表（勤務時間帯）'!$C$7:$K$36,9,FALSE))</f>
        <v/>
      </c>
      <c r="T273" s="1116" t="str">
        <f>IF(T272="","",VLOOKUP(T272,'標準様式１シフト記号表（勤務時間帯）'!$C$7:$K$36,9,FALSE))</f>
        <v/>
      </c>
      <c r="U273" s="1116" t="str">
        <f>IF(U272="","",VLOOKUP(U272,'標準様式１シフト記号表（勤務時間帯）'!$C$7:$K$36,9,FALSE))</f>
        <v/>
      </c>
      <c r="V273" s="1116" t="str">
        <f>IF(V272="","",VLOOKUP(V272,'標準様式１シフト記号表（勤務時間帯）'!$C$7:$K$36,9,FALSE))</f>
        <v/>
      </c>
      <c r="W273" s="1116" t="str">
        <f>IF(W272="","",VLOOKUP(W272,'標準様式１シフト記号表（勤務時間帯）'!$C$7:$K$36,9,FALSE))</f>
        <v/>
      </c>
      <c r="X273" s="1116" t="str">
        <f>IF(X272="","",VLOOKUP(X272,'標準様式１シフト記号表（勤務時間帯）'!$C$7:$K$36,9,FALSE))</f>
        <v/>
      </c>
      <c r="Y273" s="1127" t="str">
        <f>IF(Y272="","",VLOOKUP(Y272,'標準様式１シフト記号表（勤務時間帯）'!$C$7:$K$36,9,FALSE))</f>
        <v/>
      </c>
      <c r="Z273" s="1103" t="str">
        <f>IF(Z272="","",VLOOKUP(Z272,'標準様式１シフト記号表（勤務時間帯）'!$C$7:$K$36,9,FALSE))</f>
        <v/>
      </c>
      <c r="AA273" s="1116" t="str">
        <f>IF(AA272="","",VLOOKUP(AA272,'標準様式１シフト記号表（勤務時間帯）'!$C$7:$K$36,9,FALSE))</f>
        <v/>
      </c>
      <c r="AB273" s="1116" t="str">
        <f>IF(AB272="","",VLOOKUP(AB272,'標準様式１シフト記号表（勤務時間帯）'!$C$7:$K$36,9,FALSE))</f>
        <v/>
      </c>
      <c r="AC273" s="1116" t="str">
        <f>IF(AC272="","",VLOOKUP(AC272,'標準様式１シフト記号表（勤務時間帯）'!$C$7:$K$36,9,FALSE))</f>
        <v/>
      </c>
      <c r="AD273" s="1116" t="str">
        <f>IF(AD272="","",VLOOKUP(AD272,'標準様式１シフト記号表（勤務時間帯）'!$C$7:$K$36,9,FALSE))</f>
        <v/>
      </c>
      <c r="AE273" s="1116" t="str">
        <f>IF(AE272="","",VLOOKUP(AE272,'標準様式１シフト記号表（勤務時間帯）'!$C$7:$K$36,9,FALSE))</f>
        <v/>
      </c>
      <c r="AF273" s="1127" t="str">
        <f>IF(AF272="","",VLOOKUP(AF272,'標準様式１シフト記号表（勤務時間帯）'!$C$7:$K$36,9,FALSE))</f>
        <v/>
      </c>
      <c r="AG273" s="1103" t="str">
        <f>IF(AG272="","",VLOOKUP(AG272,'標準様式１シフト記号表（勤務時間帯）'!$C$7:$K$36,9,FALSE))</f>
        <v/>
      </c>
      <c r="AH273" s="1116" t="str">
        <f>IF(AH272="","",VLOOKUP(AH272,'標準様式１シフト記号表（勤務時間帯）'!$C$7:$K$36,9,FALSE))</f>
        <v/>
      </c>
      <c r="AI273" s="1116" t="str">
        <f>IF(AI272="","",VLOOKUP(AI272,'標準様式１シフト記号表（勤務時間帯）'!$C$7:$K$36,9,FALSE))</f>
        <v/>
      </c>
      <c r="AJ273" s="1116" t="str">
        <f>IF(AJ272="","",VLOOKUP(AJ272,'標準様式１シフト記号表（勤務時間帯）'!$C$7:$K$36,9,FALSE))</f>
        <v/>
      </c>
      <c r="AK273" s="1116" t="str">
        <f>IF(AK272="","",VLOOKUP(AK272,'標準様式１シフト記号表（勤務時間帯）'!$C$7:$K$36,9,FALSE))</f>
        <v/>
      </c>
      <c r="AL273" s="1116" t="str">
        <f>IF(AL272="","",VLOOKUP(AL272,'標準様式１シフト記号表（勤務時間帯）'!$C$7:$K$36,9,FALSE))</f>
        <v/>
      </c>
      <c r="AM273" s="1127" t="str">
        <f>IF(AM272="","",VLOOKUP(AM272,'標準様式１シフト記号表（勤務時間帯）'!$C$7:$K$36,9,FALSE))</f>
        <v/>
      </c>
      <c r="AN273" s="1103" t="str">
        <f>IF(AN272="","",VLOOKUP(AN272,'標準様式１シフト記号表（勤務時間帯）'!$C$7:$K$36,9,FALSE))</f>
        <v/>
      </c>
      <c r="AO273" s="1116" t="str">
        <f>IF(AO272="","",VLOOKUP(AO272,'標準様式１シフト記号表（勤務時間帯）'!$C$7:$K$36,9,FALSE))</f>
        <v/>
      </c>
      <c r="AP273" s="1116" t="str">
        <f>IF(AP272="","",VLOOKUP(AP272,'標準様式１シフト記号表（勤務時間帯）'!$C$7:$K$36,9,FALSE))</f>
        <v/>
      </c>
      <c r="AQ273" s="1116" t="str">
        <f>IF(AQ272="","",VLOOKUP(AQ272,'標準様式１シフト記号表（勤務時間帯）'!$C$7:$K$36,9,FALSE))</f>
        <v/>
      </c>
      <c r="AR273" s="1116" t="str">
        <f>IF(AR272="","",VLOOKUP(AR272,'標準様式１シフト記号表（勤務時間帯）'!$C$7:$K$36,9,FALSE))</f>
        <v/>
      </c>
      <c r="AS273" s="1116" t="str">
        <f>IF(AS272="","",VLOOKUP(AS272,'標準様式１シフト記号表（勤務時間帯）'!$C$7:$K$36,9,FALSE))</f>
        <v/>
      </c>
      <c r="AT273" s="1127" t="str">
        <f>IF(AT272="","",VLOOKUP(AT272,'標準様式１シフト記号表（勤務時間帯）'!$C$7:$K$36,9,FALSE))</f>
        <v/>
      </c>
      <c r="AU273" s="1103" t="str">
        <f>IF(AU272="","",VLOOKUP(AU272,'標準様式１シフト記号表（勤務時間帯）'!$C$7:$K$36,9,FALSE))</f>
        <v/>
      </c>
      <c r="AV273" s="1116" t="str">
        <f>IF(AV272="","",VLOOKUP(AV272,'標準様式１シフト記号表（勤務時間帯）'!$C$7:$K$36,9,FALSE))</f>
        <v/>
      </c>
      <c r="AW273" s="1116" t="str">
        <f>IF(AW272="","",VLOOKUP(AW272,'標準様式１シフト記号表（勤務時間帯）'!$C$7:$K$36,9,FALSE))</f>
        <v/>
      </c>
      <c r="AX273" s="1162">
        <f>IF($BB$4="４週",SUM(S273:AT273),IF($BB$4="暦月",SUM(S273:AW273),""))</f>
        <v>0</v>
      </c>
      <c r="AY273" s="1175"/>
      <c r="AZ273" s="1186">
        <f>IF($BB$4="４週",AX273/4,IF($BB$4="暦月",'標準様式１（100名）'!AX273/('標準様式１（100名）'!$BB$9/7),""))</f>
        <v>0</v>
      </c>
      <c r="BA273" s="1195"/>
      <c r="BB273" s="1210"/>
      <c r="BC273" s="1049"/>
      <c r="BD273" s="1049"/>
      <c r="BE273" s="1049"/>
      <c r="BF273" s="1061"/>
    </row>
    <row r="274" spans="2:58" ht="20.25" customHeight="1">
      <c r="B274" s="939"/>
      <c r="C274" s="960"/>
      <c r="D274" s="980"/>
      <c r="E274" s="990"/>
      <c r="F274" s="1244">
        <f>C272</f>
        <v>0</v>
      </c>
      <c r="G274" s="1007"/>
      <c r="H274" s="1018"/>
      <c r="I274" s="1026"/>
      <c r="J274" s="1026"/>
      <c r="K274" s="1031"/>
      <c r="L274" s="1042"/>
      <c r="M274" s="1051"/>
      <c r="N274" s="1051"/>
      <c r="O274" s="1063"/>
      <c r="P274" s="1070" t="s">
        <v>316</v>
      </c>
      <c r="Q274" s="1079"/>
      <c r="R274" s="1087"/>
      <c r="S274" s="1104" t="str">
        <f>IF(S272="","",VLOOKUP(S272,'標準様式１シフト記号表（勤務時間帯）'!$C$7:$U$36,19,FALSE))</f>
        <v/>
      </c>
      <c r="T274" s="1117" t="str">
        <f>IF(T272="","",VLOOKUP(T272,'標準様式１シフト記号表（勤務時間帯）'!$C$7:$U$36,19,FALSE))</f>
        <v/>
      </c>
      <c r="U274" s="1117" t="str">
        <f>IF(U272="","",VLOOKUP(U272,'標準様式１シフト記号表（勤務時間帯）'!$C$7:$U$36,19,FALSE))</f>
        <v/>
      </c>
      <c r="V274" s="1117" t="str">
        <f>IF(V272="","",VLOOKUP(V272,'標準様式１シフト記号表（勤務時間帯）'!$C$7:$U$36,19,FALSE))</f>
        <v/>
      </c>
      <c r="W274" s="1117" t="str">
        <f>IF(W272="","",VLOOKUP(W272,'標準様式１シフト記号表（勤務時間帯）'!$C$7:$U$36,19,FALSE))</f>
        <v/>
      </c>
      <c r="X274" s="1117" t="str">
        <f>IF(X272="","",VLOOKUP(X272,'標準様式１シフト記号表（勤務時間帯）'!$C$7:$U$36,19,FALSE))</f>
        <v/>
      </c>
      <c r="Y274" s="1128" t="str">
        <f>IF(Y272="","",VLOOKUP(Y272,'標準様式１シフト記号表（勤務時間帯）'!$C$7:$U$36,19,FALSE))</f>
        <v/>
      </c>
      <c r="Z274" s="1104" t="str">
        <f>IF(Z272="","",VLOOKUP(Z272,'標準様式１シフト記号表（勤務時間帯）'!$C$7:$U$36,19,FALSE))</f>
        <v/>
      </c>
      <c r="AA274" s="1117" t="str">
        <f>IF(AA272="","",VLOOKUP(AA272,'標準様式１シフト記号表（勤務時間帯）'!$C$7:$U$36,19,FALSE))</f>
        <v/>
      </c>
      <c r="AB274" s="1117" t="str">
        <f>IF(AB272="","",VLOOKUP(AB272,'標準様式１シフト記号表（勤務時間帯）'!$C$7:$U$36,19,FALSE))</f>
        <v/>
      </c>
      <c r="AC274" s="1117" t="str">
        <f>IF(AC272="","",VLOOKUP(AC272,'標準様式１シフト記号表（勤務時間帯）'!$C$7:$U$36,19,FALSE))</f>
        <v/>
      </c>
      <c r="AD274" s="1117" t="str">
        <f>IF(AD272="","",VLOOKUP(AD272,'標準様式１シフト記号表（勤務時間帯）'!$C$7:$U$36,19,FALSE))</f>
        <v/>
      </c>
      <c r="AE274" s="1117" t="str">
        <f>IF(AE272="","",VLOOKUP(AE272,'標準様式１シフト記号表（勤務時間帯）'!$C$7:$U$36,19,FALSE))</f>
        <v/>
      </c>
      <c r="AF274" s="1128" t="str">
        <f>IF(AF272="","",VLOOKUP(AF272,'標準様式１シフト記号表（勤務時間帯）'!$C$7:$U$36,19,FALSE))</f>
        <v/>
      </c>
      <c r="AG274" s="1104" t="str">
        <f>IF(AG272="","",VLOOKUP(AG272,'標準様式１シフト記号表（勤務時間帯）'!$C$7:$U$36,19,FALSE))</f>
        <v/>
      </c>
      <c r="AH274" s="1117" t="str">
        <f>IF(AH272="","",VLOOKUP(AH272,'標準様式１シフト記号表（勤務時間帯）'!$C$7:$U$36,19,FALSE))</f>
        <v/>
      </c>
      <c r="AI274" s="1117" t="str">
        <f>IF(AI272="","",VLOOKUP(AI272,'標準様式１シフト記号表（勤務時間帯）'!$C$7:$U$36,19,FALSE))</f>
        <v/>
      </c>
      <c r="AJ274" s="1117" t="str">
        <f>IF(AJ272="","",VLOOKUP(AJ272,'標準様式１シフト記号表（勤務時間帯）'!$C$7:$U$36,19,FALSE))</f>
        <v/>
      </c>
      <c r="AK274" s="1117" t="str">
        <f>IF(AK272="","",VLOOKUP(AK272,'標準様式１シフト記号表（勤務時間帯）'!$C$7:$U$36,19,FALSE))</f>
        <v/>
      </c>
      <c r="AL274" s="1117" t="str">
        <f>IF(AL272="","",VLOOKUP(AL272,'標準様式１シフト記号表（勤務時間帯）'!$C$7:$U$36,19,FALSE))</f>
        <v/>
      </c>
      <c r="AM274" s="1128" t="str">
        <f>IF(AM272="","",VLOOKUP(AM272,'標準様式１シフト記号表（勤務時間帯）'!$C$7:$U$36,19,FALSE))</f>
        <v/>
      </c>
      <c r="AN274" s="1104" t="str">
        <f>IF(AN272="","",VLOOKUP(AN272,'標準様式１シフト記号表（勤務時間帯）'!$C$7:$U$36,19,FALSE))</f>
        <v/>
      </c>
      <c r="AO274" s="1117" t="str">
        <f>IF(AO272="","",VLOOKUP(AO272,'標準様式１シフト記号表（勤務時間帯）'!$C$7:$U$36,19,FALSE))</f>
        <v/>
      </c>
      <c r="AP274" s="1117" t="str">
        <f>IF(AP272="","",VLOOKUP(AP272,'標準様式１シフト記号表（勤務時間帯）'!$C$7:$U$36,19,FALSE))</f>
        <v/>
      </c>
      <c r="AQ274" s="1117" t="str">
        <f>IF(AQ272="","",VLOOKUP(AQ272,'標準様式１シフト記号表（勤務時間帯）'!$C$7:$U$36,19,FALSE))</f>
        <v/>
      </c>
      <c r="AR274" s="1117" t="str">
        <f>IF(AR272="","",VLOOKUP(AR272,'標準様式１シフト記号表（勤務時間帯）'!$C$7:$U$36,19,FALSE))</f>
        <v/>
      </c>
      <c r="AS274" s="1117" t="str">
        <f>IF(AS272="","",VLOOKUP(AS272,'標準様式１シフト記号表（勤務時間帯）'!$C$7:$U$36,19,FALSE))</f>
        <v/>
      </c>
      <c r="AT274" s="1128" t="str">
        <f>IF(AT272="","",VLOOKUP(AT272,'標準様式１シフト記号表（勤務時間帯）'!$C$7:$U$36,19,FALSE))</f>
        <v/>
      </c>
      <c r="AU274" s="1104" t="str">
        <f>IF(AU272="","",VLOOKUP(AU272,'標準様式１シフト記号表（勤務時間帯）'!$C$7:$U$36,19,FALSE))</f>
        <v/>
      </c>
      <c r="AV274" s="1117" t="str">
        <f>IF(AV272="","",VLOOKUP(AV272,'標準様式１シフト記号表（勤務時間帯）'!$C$7:$U$36,19,FALSE))</f>
        <v/>
      </c>
      <c r="AW274" s="1117" t="str">
        <f>IF(AW272="","",VLOOKUP(AW272,'標準様式１シフト記号表（勤務時間帯）'!$C$7:$U$36,19,FALSE))</f>
        <v/>
      </c>
      <c r="AX274" s="1163">
        <f>IF($BB$4="４週",SUM(S274:AT274),IF($BB$4="暦月",SUM(S274:AW274),""))</f>
        <v>0</v>
      </c>
      <c r="AY274" s="1176"/>
      <c r="AZ274" s="1187">
        <f>IF($BB$4="４週",AX274/4,IF($BB$4="暦月",'標準様式１（100名）'!AX274/('標準様式１（100名）'!$BB$9/7),""))</f>
        <v>0</v>
      </c>
      <c r="BA274" s="1196"/>
      <c r="BB274" s="1211"/>
      <c r="BC274" s="1051"/>
      <c r="BD274" s="1051"/>
      <c r="BE274" s="1051"/>
      <c r="BF274" s="1063"/>
    </row>
    <row r="275" spans="2:58" ht="20.25" customHeight="1">
      <c r="B275" s="939">
        <f>B272+1</f>
        <v>85</v>
      </c>
      <c r="C275" s="958"/>
      <c r="D275" s="978"/>
      <c r="E275" s="988"/>
      <c r="F275" s="995"/>
      <c r="G275" s="995"/>
      <c r="H275" s="1019"/>
      <c r="I275" s="1026"/>
      <c r="J275" s="1026"/>
      <c r="K275" s="1031"/>
      <c r="L275" s="1041"/>
      <c r="M275" s="1050"/>
      <c r="N275" s="1050"/>
      <c r="O275" s="1062"/>
      <c r="P275" s="1071" t="s">
        <v>589</v>
      </c>
      <c r="Q275" s="1080"/>
      <c r="R275" s="1088"/>
      <c r="S275" s="1252"/>
      <c r="T275" s="1254"/>
      <c r="U275" s="1254"/>
      <c r="V275" s="1254"/>
      <c r="W275" s="1254"/>
      <c r="X275" s="1254"/>
      <c r="Y275" s="1255"/>
      <c r="Z275" s="1252"/>
      <c r="AA275" s="1254"/>
      <c r="AB275" s="1254"/>
      <c r="AC275" s="1254"/>
      <c r="AD275" s="1254"/>
      <c r="AE275" s="1254"/>
      <c r="AF275" s="1255"/>
      <c r="AG275" s="1252"/>
      <c r="AH275" s="1254"/>
      <c r="AI275" s="1254"/>
      <c r="AJ275" s="1254"/>
      <c r="AK275" s="1254"/>
      <c r="AL275" s="1254"/>
      <c r="AM275" s="1255"/>
      <c r="AN275" s="1252"/>
      <c r="AO275" s="1254"/>
      <c r="AP275" s="1254"/>
      <c r="AQ275" s="1254"/>
      <c r="AR275" s="1254"/>
      <c r="AS275" s="1254"/>
      <c r="AT275" s="1255"/>
      <c r="AU275" s="1252"/>
      <c r="AV275" s="1254"/>
      <c r="AW275" s="1254"/>
      <c r="AX275" s="1257"/>
      <c r="AY275" s="1261"/>
      <c r="AZ275" s="1264"/>
      <c r="BA275" s="1267"/>
      <c r="BB275" s="1209"/>
      <c r="BC275" s="1050"/>
      <c r="BD275" s="1050"/>
      <c r="BE275" s="1050"/>
      <c r="BF275" s="1062"/>
    </row>
    <row r="276" spans="2:58" ht="20.25" customHeight="1">
      <c r="B276" s="939"/>
      <c r="C276" s="959"/>
      <c r="D276" s="979"/>
      <c r="E276" s="989"/>
      <c r="F276" s="993"/>
      <c r="G276" s="1006"/>
      <c r="H276" s="1018"/>
      <c r="I276" s="1026"/>
      <c r="J276" s="1026"/>
      <c r="K276" s="1031"/>
      <c r="L276" s="1040"/>
      <c r="M276" s="1049"/>
      <c r="N276" s="1049"/>
      <c r="O276" s="1061"/>
      <c r="P276" s="1069" t="s">
        <v>590</v>
      </c>
      <c r="Q276" s="1078"/>
      <c r="R276" s="1086"/>
      <c r="S276" s="1103" t="str">
        <f>IF(S275="","",VLOOKUP(S275,'標準様式１シフト記号表（勤務時間帯）'!$C$7:$K$36,9,FALSE))</f>
        <v/>
      </c>
      <c r="T276" s="1116" t="str">
        <f>IF(T275="","",VLOOKUP(T275,'標準様式１シフト記号表（勤務時間帯）'!$C$7:$K$36,9,FALSE))</f>
        <v/>
      </c>
      <c r="U276" s="1116" t="str">
        <f>IF(U275="","",VLOOKUP(U275,'標準様式１シフト記号表（勤務時間帯）'!$C$7:$K$36,9,FALSE))</f>
        <v/>
      </c>
      <c r="V276" s="1116" t="str">
        <f>IF(V275="","",VLOOKUP(V275,'標準様式１シフト記号表（勤務時間帯）'!$C$7:$K$36,9,FALSE))</f>
        <v/>
      </c>
      <c r="W276" s="1116" t="str">
        <f>IF(W275="","",VLOOKUP(W275,'標準様式１シフト記号表（勤務時間帯）'!$C$7:$K$36,9,FALSE))</f>
        <v/>
      </c>
      <c r="X276" s="1116" t="str">
        <f>IF(X275="","",VLOOKUP(X275,'標準様式１シフト記号表（勤務時間帯）'!$C$7:$K$36,9,FALSE))</f>
        <v/>
      </c>
      <c r="Y276" s="1127" t="str">
        <f>IF(Y275="","",VLOOKUP(Y275,'標準様式１シフト記号表（勤務時間帯）'!$C$7:$K$36,9,FALSE))</f>
        <v/>
      </c>
      <c r="Z276" s="1103" t="str">
        <f>IF(Z275="","",VLOOKUP(Z275,'標準様式１シフト記号表（勤務時間帯）'!$C$7:$K$36,9,FALSE))</f>
        <v/>
      </c>
      <c r="AA276" s="1116" t="str">
        <f>IF(AA275="","",VLOOKUP(AA275,'標準様式１シフト記号表（勤務時間帯）'!$C$7:$K$36,9,FALSE))</f>
        <v/>
      </c>
      <c r="AB276" s="1116" t="str">
        <f>IF(AB275="","",VLOOKUP(AB275,'標準様式１シフト記号表（勤務時間帯）'!$C$7:$K$36,9,FALSE))</f>
        <v/>
      </c>
      <c r="AC276" s="1116" t="str">
        <f>IF(AC275="","",VLOOKUP(AC275,'標準様式１シフト記号表（勤務時間帯）'!$C$7:$K$36,9,FALSE))</f>
        <v/>
      </c>
      <c r="AD276" s="1116" t="str">
        <f>IF(AD275="","",VLOOKUP(AD275,'標準様式１シフト記号表（勤務時間帯）'!$C$7:$K$36,9,FALSE))</f>
        <v/>
      </c>
      <c r="AE276" s="1116" t="str">
        <f>IF(AE275="","",VLOOKUP(AE275,'標準様式１シフト記号表（勤務時間帯）'!$C$7:$K$36,9,FALSE))</f>
        <v/>
      </c>
      <c r="AF276" s="1127" t="str">
        <f>IF(AF275="","",VLOOKUP(AF275,'標準様式１シフト記号表（勤務時間帯）'!$C$7:$K$36,9,FALSE))</f>
        <v/>
      </c>
      <c r="AG276" s="1103" t="str">
        <f>IF(AG275="","",VLOOKUP(AG275,'標準様式１シフト記号表（勤務時間帯）'!$C$7:$K$36,9,FALSE))</f>
        <v/>
      </c>
      <c r="AH276" s="1116" t="str">
        <f>IF(AH275="","",VLOOKUP(AH275,'標準様式１シフト記号表（勤務時間帯）'!$C$7:$K$36,9,FALSE))</f>
        <v/>
      </c>
      <c r="AI276" s="1116" t="str">
        <f>IF(AI275="","",VLOOKUP(AI275,'標準様式１シフト記号表（勤務時間帯）'!$C$7:$K$36,9,FALSE))</f>
        <v/>
      </c>
      <c r="AJ276" s="1116" t="str">
        <f>IF(AJ275="","",VLOOKUP(AJ275,'標準様式１シフト記号表（勤務時間帯）'!$C$7:$K$36,9,FALSE))</f>
        <v/>
      </c>
      <c r="AK276" s="1116" t="str">
        <f>IF(AK275="","",VLOOKUP(AK275,'標準様式１シフト記号表（勤務時間帯）'!$C$7:$K$36,9,FALSE))</f>
        <v/>
      </c>
      <c r="AL276" s="1116" t="str">
        <f>IF(AL275="","",VLOOKUP(AL275,'標準様式１シフト記号表（勤務時間帯）'!$C$7:$K$36,9,FALSE))</f>
        <v/>
      </c>
      <c r="AM276" s="1127" t="str">
        <f>IF(AM275="","",VLOOKUP(AM275,'標準様式１シフト記号表（勤務時間帯）'!$C$7:$K$36,9,FALSE))</f>
        <v/>
      </c>
      <c r="AN276" s="1103" t="str">
        <f>IF(AN275="","",VLOOKUP(AN275,'標準様式１シフト記号表（勤務時間帯）'!$C$7:$K$36,9,FALSE))</f>
        <v/>
      </c>
      <c r="AO276" s="1116" t="str">
        <f>IF(AO275="","",VLOOKUP(AO275,'標準様式１シフト記号表（勤務時間帯）'!$C$7:$K$36,9,FALSE))</f>
        <v/>
      </c>
      <c r="AP276" s="1116" t="str">
        <f>IF(AP275="","",VLOOKUP(AP275,'標準様式１シフト記号表（勤務時間帯）'!$C$7:$K$36,9,FALSE))</f>
        <v/>
      </c>
      <c r="AQ276" s="1116" t="str">
        <f>IF(AQ275="","",VLOOKUP(AQ275,'標準様式１シフト記号表（勤務時間帯）'!$C$7:$K$36,9,FALSE))</f>
        <v/>
      </c>
      <c r="AR276" s="1116" t="str">
        <f>IF(AR275="","",VLOOKUP(AR275,'標準様式１シフト記号表（勤務時間帯）'!$C$7:$K$36,9,FALSE))</f>
        <v/>
      </c>
      <c r="AS276" s="1116" t="str">
        <f>IF(AS275="","",VLOOKUP(AS275,'標準様式１シフト記号表（勤務時間帯）'!$C$7:$K$36,9,FALSE))</f>
        <v/>
      </c>
      <c r="AT276" s="1127" t="str">
        <f>IF(AT275="","",VLOOKUP(AT275,'標準様式１シフト記号表（勤務時間帯）'!$C$7:$K$36,9,FALSE))</f>
        <v/>
      </c>
      <c r="AU276" s="1103" t="str">
        <f>IF(AU275="","",VLOOKUP(AU275,'標準様式１シフト記号表（勤務時間帯）'!$C$7:$K$36,9,FALSE))</f>
        <v/>
      </c>
      <c r="AV276" s="1116" t="str">
        <f>IF(AV275="","",VLOOKUP(AV275,'標準様式１シフト記号表（勤務時間帯）'!$C$7:$K$36,9,FALSE))</f>
        <v/>
      </c>
      <c r="AW276" s="1116" t="str">
        <f>IF(AW275="","",VLOOKUP(AW275,'標準様式１シフト記号表（勤務時間帯）'!$C$7:$K$36,9,FALSE))</f>
        <v/>
      </c>
      <c r="AX276" s="1162">
        <f>IF($BB$4="４週",SUM(S276:AT276),IF($BB$4="暦月",SUM(S276:AW276),""))</f>
        <v>0</v>
      </c>
      <c r="AY276" s="1175"/>
      <c r="AZ276" s="1186">
        <f>IF($BB$4="４週",AX276/4,IF($BB$4="暦月",'標準様式１（100名）'!AX276/('標準様式１（100名）'!$BB$9/7),""))</f>
        <v>0</v>
      </c>
      <c r="BA276" s="1195"/>
      <c r="BB276" s="1210"/>
      <c r="BC276" s="1049"/>
      <c r="BD276" s="1049"/>
      <c r="BE276" s="1049"/>
      <c r="BF276" s="1061"/>
    </row>
    <row r="277" spans="2:58" ht="20.25" customHeight="1">
      <c r="B277" s="939"/>
      <c r="C277" s="960"/>
      <c r="D277" s="980"/>
      <c r="E277" s="990"/>
      <c r="F277" s="1244">
        <f>C275</f>
        <v>0</v>
      </c>
      <c r="G277" s="1007"/>
      <c r="H277" s="1018"/>
      <c r="I277" s="1026"/>
      <c r="J277" s="1026"/>
      <c r="K277" s="1031"/>
      <c r="L277" s="1042"/>
      <c r="M277" s="1051"/>
      <c r="N277" s="1051"/>
      <c r="O277" s="1063"/>
      <c r="P277" s="1070" t="s">
        <v>316</v>
      </c>
      <c r="Q277" s="1079"/>
      <c r="R277" s="1087"/>
      <c r="S277" s="1104" t="str">
        <f>IF(S275="","",VLOOKUP(S275,'標準様式１シフト記号表（勤務時間帯）'!$C$7:$U$36,19,FALSE))</f>
        <v/>
      </c>
      <c r="T277" s="1117" t="str">
        <f>IF(T275="","",VLOOKUP(T275,'標準様式１シフト記号表（勤務時間帯）'!$C$7:$U$36,19,FALSE))</f>
        <v/>
      </c>
      <c r="U277" s="1117" t="str">
        <f>IF(U275="","",VLOOKUP(U275,'標準様式１シフト記号表（勤務時間帯）'!$C$7:$U$36,19,FALSE))</f>
        <v/>
      </c>
      <c r="V277" s="1117" t="str">
        <f>IF(V275="","",VLOOKUP(V275,'標準様式１シフト記号表（勤務時間帯）'!$C$7:$U$36,19,FALSE))</f>
        <v/>
      </c>
      <c r="W277" s="1117" t="str">
        <f>IF(W275="","",VLOOKUP(W275,'標準様式１シフト記号表（勤務時間帯）'!$C$7:$U$36,19,FALSE))</f>
        <v/>
      </c>
      <c r="X277" s="1117" t="str">
        <f>IF(X275="","",VLOOKUP(X275,'標準様式１シフト記号表（勤務時間帯）'!$C$7:$U$36,19,FALSE))</f>
        <v/>
      </c>
      <c r="Y277" s="1128" t="str">
        <f>IF(Y275="","",VLOOKUP(Y275,'標準様式１シフト記号表（勤務時間帯）'!$C$7:$U$36,19,FALSE))</f>
        <v/>
      </c>
      <c r="Z277" s="1104" t="str">
        <f>IF(Z275="","",VLOOKUP(Z275,'標準様式１シフト記号表（勤務時間帯）'!$C$7:$U$36,19,FALSE))</f>
        <v/>
      </c>
      <c r="AA277" s="1117" t="str">
        <f>IF(AA275="","",VLOOKUP(AA275,'標準様式１シフト記号表（勤務時間帯）'!$C$7:$U$36,19,FALSE))</f>
        <v/>
      </c>
      <c r="AB277" s="1117" t="str">
        <f>IF(AB275="","",VLOOKUP(AB275,'標準様式１シフト記号表（勤務時間帯）'!$C$7:$U$36,19,FALSE))</f>
        <v/>
      </c>
      <c r="AC277" s="1117" t="str">
        <f>IF(AC275="","",VLOOKUP(AC275,'標準様式１シフト記号表（勤務時間帯）'!$C$7:$U$36,19,FALSE))</f>
        <v/>
      </c>
      <c r="AD277" s="1117" t="str">
        <f>IF(AD275="","",VLOOKUP(AD275,'標準様式１シフト記号表（勤務時間帯）'!$C$7:$U$36,19,FALSE))</f>
        <v/>
      </c>
      <c r="AE277" s="1117" t="str">
        <f>IF(AE275="","",VLOOKUP(AE275,'標準様式１シフト記号表（勤務時間帯）'!$C$7:$U$36,19,FALSE))</f>
        <v/>
      </c>
      <c r="AF277" s="1128" t="str">
        <f>IF(AF275="","",VLOOKUP(AF275,'標準様式１シフト記号表（勤務時間帯）'!$C$7:$U$36,19,FALSE))</f>
        <v/>
      </c>
      <c r="AG277" s="1104" t="str">
        <f>IF(AG275="","",VLOOKUP(AG275,'標準様式１シフト記号表（勤務時間帯）'!$C$7:$U$36,19,FALSE))</f>
        <v/>
      </c>
      <c r="AH277" s="1117" t="str">
        <f>IF(AH275="","",VLOOKUP(AH275,'標準様式１シフト記号表（勤務時間帯）'!$C$7:$U$36,19,FALSE))</f>
        <v/>
      </c>
      <c r="AI277" s="1117" t="str">
        <f>IF(AI275="","",VLOOKUP(AI275,'標準様式１シフト記号表（勤務時間帯）'!$C$7:$U$36,19,FALSE))</f>
        <v/>
      </c>
      <c r="AJ277" s="1117" t="str">
        <f>IF(AJ275="","",VLOOKUP(AJ275,'標準様式１シフト記号表（勤務時間帯）'!$C$7:$U$36,19,FALSE))</f>
        <v/>
      </c>
      <c r="AK277" s="1117" t="str">
        <f>IF(AK275="","",VLOOKUP(AK275,'標準様式１シフト記号表（勤務時間帯）'!$C$7:$U$36,19,FALSE))</f>
        <v/>
      </c>
      <c r="AL277" s="1117" t="str">
        <f>IF(AL275="","",VLOOKUP(AL275,'標準様式１シフト記号表（勤務時間帯）'!$C$7:$U$36,19,FALSE))</f>
        <v/>
      </c>
      <c r="AM277" s="1128" t="str">
        <f>IF(AM275="","",VLOOKUP(AM275,'標準様式１シフト記号表（勤務時間帯）'!$C$7:$U$36,19,FALSE))</f>
        <v/>
      </c>
      <c r="AN277" s="1104" t="str">
        <f>IF(AN275="","",VLOOKUP(AN275,'標準様式１シフト記号表（勤務時間帯）'!$C$7:$U$36,19,FALSE))</f>
        <v/>
      </c>
      <c r="AO277" s="1117" t="str">
        <f>IF(AO275="","",VLOOKUP(AO275,'標準様式１シフト記号表（勤務時間帯）'!$C$7:$U$36,19,FALSE))</f>
        <v/>
      </c>
      <c r="AP277" s="1117" t="str">
        <f>IF(AP275="","",VLOOKUP(AP275,'標準様式１シフト記号表（勤務時間帯）'!$C$7:$U$36,19,FALSE))</f>
        <v/>
      </c>
      <c r="AQ277" s="1117" t="str">
        <f>IF(AQ275="","",VLOOKUP(AQ275,'標準様式１シフト記号表（勤務時間帯）'!$C$7:$U$36,19,FALSE))</f>
        <v/>
      </c>
      <c r="AR277" s="1117" t="str">
        <f>IF(AR275="","",VLOOKUP(AR275,'標準様式１シフト記号表（勤務時間帯）'!$C$7:$U$36,19,FALSE))</f>
        <v/>
      </c>
      <c r="AS277" s="1117" t="str">
        <f>IF(AS275="","",VLOOKUP(AS275,'標準様式１シフト記号表（勤務時間帯）'!$C$7:$U$36,19,FALSE))</f>
        <v/>
      </c>
      <c r="AT277" s="1128" t="str">
        <f>IF(AT275="","",VLOOKUP(AT275,'標準様式１シフト記号表（勤務時間帯）'!$C$7:$U$36,19,FALSE))</f>
        <v/>
      </c>
      <c r="AU277" s="1104" t="str">
        <f>IF(AU275="","",VLOOKUP(AU275,'標準様式１シフト記号表（勤務時間帯）'!$C$7:$U$36,19,FALSE))</f>
        <v/>
      </c>
      <c r="AV277" s="1117" t="str">
        <f>IF(AV275="","",VLOOKUP(AV275,'標準様式１シフト記号表（勤務時間帯）'!$C$7:$U$36,19,FALSE))</f>
        <v/>
      </c>
      <c r="AW277" s="1117" t="str">
        <f>IF(AW275="","",VLOOKUP(AW275,'標準様式１シフト記号表（勤務時間帯）'!$C$7:$U$36,19,FALSE))</f>
        <v/>
      </c>
      <c r="AX277" s="1163">
        <f>IF($BB$4="４週",SUM(S277:AT277),IF($BB$4="暦月",SUM(S277:AW277),""))</f>
        <v>0</v>
      </c>
      <c r="AY277" s="1176"/>
      <c r="AZ277" s="1187">
        <f>IF($BB$4="４週",AX277/4,IF($BB$4="暦月",'標準様式１（100名）'!AX277/('標準様式１（100名）'!$BB$9/7),""))</f>
        <v>0</v>
      </c>
      <c r="BA277" s="1196"/>
      <c r="BB277" s="1211"/>
      <c r="BC277" s="1051"/>
      <c r="BD277" s="1051"/>
      <c r="BE277" s="1051"/>
      <c r="BF277" s="1063"/>
    </row>
    <row r="278" spans="2:58" ht="20.25" customHeight="1">
      <c r="B278" s="939">
        <f>B275+1</f>
        <v>86</v>
      </c>
      <c r="C278" s="958"/>
      <c r="D278" s="978"/>
      <c r="E278" s="988"/>
      <c r="F278" s="995"/>
      <c r="G278" s="995"/>
      <c r="H278" s="1019"/>
      <c r="I278" s="1026"/>
      <c r="J278" s="1026"/>
      <c r="K278" s="1031"/>
      <c r="L278" s="1041"/>
      <c r="M278" s="1050"/>
      <c r="N278" s="1050"/>
      <c r="O278" s="1062"/>
      <c r="P278" s="1071" t="s">
        <v>589</v>
      </c>
      <c r="Q278" s="1080"/>
      <c r="R278" s="1088"/>
      <c r="S278" s="1252"/>
      <c r="T278" s="1254"/>
      <c r="U278" s="1254"/>
      <c r="V278" s="1254"/>
      <c r="W278" s="1254"/>
      <c r="X278" s="1254"/>
      <c r="Y278" s="1255"/>
      <c r="Z278" s="1252"/>
      <c r="AA278" s="1254"/>
      <c r="AB278" s="1254"/>
      <c r="AC278" s="1254"/>
      <c r="AD278" s="1254"/>
      <c r="AE278" s="1254"/>
      <c r="AF278" s="1255"/>
      <c r="AG278" s="1252"/>
      <c r="AH278" s="1254"/>
      <c r="AI278" s="1254"/>
      <c r="AJ278" s="1254"/>
      <c r="AK278" s="1254"/>
      <c r="AL278" s="1254"/>
      <c r="AM278" s="1255"/>
      <c r="AN278" s="1252"/>
      <c r="AO278" s="1254"/>
      <c r="AP278" s="1254"/>
      <c r="AQ278" s="1254"/>
      <c r="AR278" s="1254"/>
      <c r="AS278" s="1254"/>
      <c r="AT278" s="1255"/>
      <c r="AU278" s="1252"/>
      <c r="AV278" s="1254"/>
      <c r="AW278" s="1254"/>
      <c r="AX278" s="1257"/>
      <c r="AY278" s="1261"/>
      <c r="AZ278" s="1264"/>
      <c r="BA278" s="1267"/>
      <c r="BB278" s="1209"/>
      <c r="BC278" s="1050"/>
      <c r="BD278" s="1050"/>
      <c r="BE278" s="1050"/>
      <c r="BF278" s="1062"/>
    </row>
    <row r="279" spans="2:58" ht="20.25" customHeight="1">
      <c r="B279" s="939"/>
      <c r="C279" s="959"/>
      <c r="D279" s="979"/>
      <c r="E279" s="989"/>
      <c r="F279" s="993"/>
      <c r="G279" s="1006"/>
      <c r="H279" s="1018"/>
      <c r="I279" s="1026"/>
      <c r="J279" s="1026"/>
      <c r="K279" s="1031"/>
      <c r="L279" s="1040"/>
      <c r="M279" s="1049"/>
      <c r="N279" s="1049"/>
      <c r="O279" s="1061"/>
      <c r="P279" s="1069" t="s">
        <v>590</v>
      </c>
      <c r="Q279" s="1078"/>
      <c r="R279" s="1086"/>
      <c r="S279" s="1103" t="str">
        <f>IF(S278="","",VLOOKUP(S278,'標準様式１シフト記号表（勤務時間帯）'!$C$7:$K$36,9,FALSE))</f>
        <v/>
      </c>
      <c r="T279" s="1116" t="str">
        <f>IF(T278="","",VLOOKUP(T278,'標準様式１シフト記号表（勤務時間帯）'!$C$7:$K$36,9,FALSE))</f>
        <v/>
      </c>
      <c r="U279" s="1116" t="str">
        <f>IF(U278="","",VLOOKUP(U278,'標準様式１シフト記号表（勤務時間帯）'!$C$7:$K$36,9,FALSE))</f>
        <v/>
      </c>
      <c r="V279" s="1116" t="str">
        <f>IF(V278="","",VLOOKUP(V278,'標準様式１シフト記号表（勤務時間帯）'!$C$7:$K$36,9,FALSE))</f>
        <v/>
      </c>
      <c r="W279" s="1116" t="str">
        <f>IF(W278="","",VLOOKUP(W278,'標準様式１シフト記号表（勤務時間帯）'!$C$7:$K$36,9,FALSE))</f>
        <v/>
      </c>
      <c r="X279" s="1116" t="str">
        <f>IF(X278="","",VLOOKUP(X278,'標準様式１シフト記号表（勤務時間帯）'!$C$7:$K$36,9,FALSE))</f>
        <v/>
      </c>
      <c r="Y279" s="1127" t="str">
        <f>IF(Y278="","",VLOOKUP(Y278,'標準様式１シフト記号表（勤務時間帯）'!$C$7:$K$36,9,FALSE))</f>
        <v/>
      </c>
      <c r="Z279" s="1103" t="str">
        <f>IF(Z278="","",VLOOKUP(Z278,'標準様式１シフト記号表（勤務時間帯）'!$C$7:$K$36,9,FALSE))</f>
        <v/>
      </c>
      <c r="AA279" s="1116" t="str">
        <f>IF(AA278="","",VLOOKUP(AA278,'標準様式１シフト記号表（勤務時間帯）'!$C$7:$K$36,9,FALSE))</f>
        <v/>
      </c>
      <c r="AB279" s="1116" t="str">
        <f>IF(AB278="","",VLOOKUP(AB278,'標準様式１シフト記号表（勤務時間帯）'!$C$7:$K$36,9,FALSE))</f>
        <v/>
      </c>
      <c r="AC279" s="1116" t="str">
        <f>IF(AC278="","",VLOOKUP(AC278,'標準様式１シフト記号表（勤務時間帯）'!$C$7:$K$36,9,FALSE))</f>
        <v/>
      </c>
      <c r="AD279" s="1116" t="str">
        <f>IF(AD278="","",VLOOKUP(AD278,'標準様式１シフト記号表（勤務時間帯）'!$C$7:$K$36,9,FALSE))</f>
        <v/>
      </c>
      <c r="AE279" s="1116" t="str">
        <f>IF(AE278="","",VLOOKUP(AE278,'標準様式１シフト記号表（勤務時間帯）'!$C$7:$K$36,9,FALSE))</f>
        <v/>
      </c>
      <c r="AF279" s="1127" t="str">
        <f>IF(AF278="","",VLOOKUP(AF278,'標準様式１シフト記号表（勤務時間帯）'!$C$7:$K$36,9,FALSE))</f>
        <v/>
      </c>
      <c r="AG279" s="1103" t="str">
        <f>IF(AG278="","",VLOOKUP(AG278,'標準様式１シフト記号表（勤務時間帯）'!$C$7:$K$36,9,FALSE))</f>
        <v/>
      </c>
      <c r="AH279" s="1116" t="str">
        <f>IF(AH278="","",VLOOKUP(AH278,'標準様式１シフト記号表（勤務時間帯）'!$C$7:$K$36,9,FALSE))</f>
        <v/>
      </c>
      <c r="AI279" s="1116" t="str">
        <f>IF(AI278="","",VLOOKUP(AI278,'標準様式１シフト記号表（勤務時間帯）'!$C$7:$K$36,9,FALSE))</f>
        <v/>
      </c>
      <c r="AJ279" s="1116" t="str">
        <f>IF(AJ278="","",VLOOKUP(AJ278,'標準様式１シフト記号表（勤務時間帯）'!$C$7:$K$36,9,FALSE))</f>
        <v/>
      </c>
      <c r="AK279" s="1116" t="str">
        <f>IF(AK278="","",VLOOKUP(AK278,'標準様式１シフト記号表（勤務時間帯）'!$C$7:$K$36,9,FALSE))</f>
        <v/>
      </c>
      <c r="AL279" s="1116" t="str">
        <f>IF(AL278="","",VLOOKUP(AL278,'標準様式１シフト記号表（勤務時間帯）'!$C$7:$K$36,9,FALSE))</f>
        <v/>
      </c>
      <c r="AM279" s="1127" t="str">
        <f>IF(AM278="","",VLOOKUP(AM278,'標準様式１シフト記号表（勤務時間帯）'!$C$7:$K$36,9,FALSE))</f>
        <v/>
      </c>
      <c r="AN279" s="1103" t="str">
        <f>IF(AN278="","",VLOOKUP(AN278,'標準様式１シフト記号表（勤務時間帯）'!$C$7:$K$36,9,FALSE))</f>
        <v/>
      </c>
      <c r="AO279" s="1116" t="str">
        <f>IF(AO278="","",VLOOKUP(AO278,'標準様式１シフト記号表（勤務時間帯）'!$C$7:$K$36,9,FALSE))</f>
        <v/>
      </c>
      <c r="AP279" s="1116" t="str">
        <f>IF(AP278="","",VLOOKUP(AP278,'標準様式１シフト記号表（勤務時間帯）'!$C$7:$K$36,9,FALSE))</f>
        <v/>
      </c>
      <c r="AQ279" s="1116" t="str">
        <f>IF(AQ278="","",VLOOKUP(AQ278,'標準様式１シフト記号表（勤務時間帯）'!$C$7:$K$36,9,FALSE))</f>
        <v/>
      </c>
      <c r="AR279" s="1116" t="str">
        <f>IF(AR278="","",VLOOKUP(AR278,'標準様式１シフト記号表（勤務時間帯）'!$C$7:$K$36,9,FALSE))</f>
        <v/>
      </c>
      <c r="AS279" s="1116" t="str">
        <f>IF(AS278="","",VLOOKUP(AS278,'標準様式１シフト記号表（勤務時間帯）'!$C$7:$K$36,9,FALSE))</f>
        <v/>
      </c>
      <c r="AT279" s="1127" t="str">
        <f>IF(AT278="","",VLOOKUP(AT278,'標準様式１シフト記号表（勤務時間帯）'!$C$7:$K$36,9,FALSE))</f>
        <v/>
      </c>
      <c r="AU279" s="1103" t="str">
        <f>IF(AU278="","",VLOOKUP(AU278,'標準様式１シフト記号表（勤務時間帯）'!$C$7:$K$36,9,FALSE))</f>
        <v/>
      </c>
      <c r="AV279" s="1116" t="str">
        <f>IF(AV278="","",VLOOKUP(AV278,'標準様式１シフト記号表（勤務時間帯）'!$C$7:$K$36,9,FALSE))</f>
        <v/>
      </c>
      <c r="AW279" s="1116" t="str">
        <f>IF(AW278="","",VLOOKUP(AW278,'標準様式１シフト記号表（勤務時間帯）'!$C$7:$K$36,9,FALSE))</f>
        <v/>
      </c>
      <c r="AX279" s="1162">
        <f>IF($BB$4="４週",SUM(S279:AT279),IF($BB$4="暦月",SUM(S279:AW279),""))</f>
        <v>0</v>
      </c>
      <c r="AY279" s="1175"/>
      <c r="AZ279" s="1186">
        <f>IF($BB$4="４週",AX279/4,IF($BB$4="暦月",'標準様式１（100名）'!AX279/('標準様式１（100名）'!$BB$9/7),""))</f>
        <v>0</v>
      </c>
      <c r="BA279" s="1195"/>
      <c r="BB279" s="1210"/>
      <c r="BC279" s="1049"/>
      <c r="BD279" s="1049"/>
      <c r="BE279" s="1049"/>
      <c r="BF279" s="1061"/>
    </row>
    <row r="280" spans="2:58" ht="20.25" customHeight="1">
      <c r="B280" s="939"/>
      <c r="C280" s="960"/>
      <c r="D280" s="980"/>
      <c r="E280" s="990"/>
      <c r="F280" s="1244">
        <f>C278</f>
        <v>0</v>
      </c>
      <c r="G280" s="1007"/>
      <c r="H280" s="1018"/>
      <c r="I280" s="1026"/>
      <c r="J280" s="1026"/>
      <c r="K280" s="1031"/>
      <c r="L280" s="1042"/>
      <c r="M280" s="1051"/>
      <c r="N280" s="1051"/>
      <c r="O280" s="1063"/>
      <c r="P280" s="1070" t="s">
        <v>316</v>
      </c>
      <c r="Q280" s="1079"/>
      <c r="R280" s="1087"/>
      <c r="S280" s="1104" t="str">
        <f>IF(S278="","",VLOOKUP(S278,'標準様式１シフト記号表（勤務時間帯）'!$C$7:$U$36,19,FALSE))</f>
        <v/>
      </c>
      <c r="T280" s="1117" t="str">
        <f>IF(T278="","",VLOOKUP(T278,'標準様式１シフト記号表（勤務時間帯）'!$C$7:$U$36,19,FALSE))</f>
        <v/>
      </c>
      <c r="U280" s="1117" t="str">
        <f>IF(U278="","",VLOOKUP(U278,'標準様式１シフト記号表（勤務時間帯）'!$C$7:$U$36,19,FALSE))</f>
        <v/>
      </c>
      <c r="V280" s="1117" t="str">
        <f>IF(V278="","",VLOOKUP(V278,'標準様式１シフト記号表（勤務時間帯）'!$C$7:$U$36,19,FALSE))</f>
        <v/>
      </c>
      <c r="W280" s="1117" t="str">
        <f>IF(W278="","",VLOOKUP(W278,'標準様式１シフト記号表（勤務時間帯）'!$C$7:$U$36,19,FALSE))</f>
        <v/>
      </c>
      <c r="X280" s="1117" t="str">
        <f>IF(X278="","",VLOOKUP(X278,'標準様式１シフト記号表（勤務時間帯）'!$C$7:$U$36,19,FALSE))</f>
        <v/>
      </c>
      <c r="Y280" s="1128" t="str">
        <f>IF(Y278="","",VLOOKUP(Y278,'標準様式１シフト記号表（勤務時間帯）'!$C$7:$U$36,19,FALSE))</f>
        <v/>
      </c>
      <c r="Z280" s="1104" t="str">
        <f>IF(Z278="","",VLOOKUP(Z278,'標準様式１シフト記号表（勤務時間帯）'!$C$7:$U$36,19,FALSE))</f>
        <v/>
      </c>
      <c r="AA280" s="1117" t="str">
        <f>IF(AA278="","",VLOOKUP(AA278,'標準様式１シフト記号表（勤務時間帯）'!$C$7:$U$36,19,FALSE))</f>
        <v/>
      </c>
      <c r="AB280" s="1117" t="str">
        <f>IF(AB278="","",VLOOKUP(AB278,'標準様式１シフト記号表（勤務時間帯）'!$C$7:$U$36,19,FALSE))</f>
        <v/>
      </c>
      <c r="AC280" s="1117" t="str">
        <f>IF(AC278="","",VLOOKUP(AC278,'標準様式１シフト記号表（勤務時間帯）'!$C$7:$U$36,19,FALSE))</f>
        <v/>
      </c>
      <c r="AD280" s="1117" t="str">
        <f>IF(AD278="","",VLOOKUP(AD278,'標準様式１シフト記号表（勤務時間帯）'!$C$7:$U$36,19,FALSE))</f>
        <v/>
      </c>
      <c r="AE280" s="1117" t="str">
        <f>IF(AE278="","",VLOOKUP(AE278,'標準様式１シフト記号表（勤務時間帯）'!$C$7:$U$36,19,FALSE))</f>
        <v/>
      </c>
      <c r="AF280" s="1128" t="str">
        <f>IF(AF278="","",VLOOKUP(AF278,'標準様式１シフト記号表（勤務時間帯）'!$C$7:$U$36,19,FALSE))</f>
        <v/>
      </c>
      <c r="AG280" s="1104" t="str">
        <f>IF(AG278="","",VLOOKUP(AG278,'標準様式１シフト記号表（勤務時間帯）'!$C$7:$U$36,19,FALSE))</f>
        <v/>
      </c>
      <c r="AH280" s="1117" t="str">
        <f>IF(AH278="","",VLOOKUP(AH278,'標準様式１シフト記号表（勤務時間帯）'!$C$7:$U$36,19,FALSE))</f>
        <v/>
      </c>
      <c r="AI280" s="1117" t="str">
        <f>IF(AI278="","",VLOOKUP(AI278,'標準様式１シフト記号表（勤務時間帯）'!$C$7:$U$36,19,FALSE))</f>
        <v/>
      </c>
      <c r="AJ280" s="1117" t="str">
        <f>IF(AJ278="","",VLOOKUP(AJ278,'標準様式１シフト記号表（勤務時間帯）'!$C$7:$U$36,19,FALSE))</f>
        <v/>
      </c>
      <c r="AK280" s="1117" t="str">
        <f>IF(AK278="","",VLOOKUP(AK278,'標準様式１シフト記号表（勤務時間帯）'!$C$7:$U$36,19,FALSE))</f>
        <v/>
      </c>
      <c r="AL280" s="1117" t="str">
        <f>IF(AL278="","",VLOOKUP(AL278,'標準様式１シフト記号表（勤務時間帯）'!$C$7:$U$36,19,FALSE))</f>
        <v/>
      </c>
      <c r="AM280" s="1128" t="str">
        <f>IF(AM278="","",VLOOKUP(AM278,'標準様式１シフト記号表（勤務時間帯）'!$C$7:$U$36,19,FALSE))</f>
        <v/>
      </c>
      <c r="AN280" s="1104" t="str">
        <f>IF(AN278="","",VLOOKUP(AN278,'標準様式１シフト記号表（勤務時間帯）'!$C$7:$U$36,19,FALSE))</f>
        <v/>
      </c>
      <c r="AO280" s="1117" t="str">
        <f>IF(AO278="","",VLOOKUP(AO278,'標準様式１シフト記号表（勤務時間帯）'!$C$7:$U$36,19,FALSE))</f>
        <v/>
      </c>
      <c r="AP280" s="1117" t="str">
        <f>IF(AP278="","",VLOOKUP(AP278,'標準様式１シフト記号表（勤務時間帯）'!$C$7:$U$36,19,FALSE))</f>
        <v/>
      </c>
      <c r="AQ280" s="1117" t="str">
        <f>IF(AQ278="","",VLOOKUP(AQ278,'標準様式１シフト記号表（勤務時間帯）'!$C$7:$U$36,19,FALSE))</f>
        <v/>
      </c>
      <c r="AR280" s="1117" t="str">
        <f>IF(AR278="","",VLOOKUP(AR278,'標準様式１シフト記号表（勤務時間帯）'!$C$7:$U$36,19,FALSE))</f>
        <v/>
      </c>
      <c r="AS280" s="1117" t="str">
        <f>IF(AS278="","",VLOOKUP(AS278,'標準様式１シフト記号表（勤務時間帯）'!$C$7:$U$36,19,FALSE))</f>
        <v/>
      </c>
      <c r="AT280" s="1128" t="str">
        <f>IF(AT278="","",VLOOKUP(AT278,'標準様式１シフト記号表（勤務時間帯）'!$C$7:$U$36,19,FALSE))</f>
        <v/>
      </c>
      <c r="AU280" s="1104" t="str">
        <f>IF(AU278="","",VLOOKUP(AU278,'標準様式１シフト記号表（勤務時間帯）'!$C$7:$U$36,19,FALSE))</f>
        <v/>
      </c>
      <c r="AV280" s="1117" t="str">
        <f>IF(AV278="","",VLOOKUP(AV278,'標準様式１シフト記号表（勤務時間帯）'!$C$7:$U$36,19,FALSE))</f>
        <v/>
      </c>
      <c r="AW280" s="1117" t="str">
        <f>IF(AW278="","",VLOOKUP(AW278,'標準様式１シフト記号表（勤務時間帯）'!$C$7:$U$36,19,FALSE))</f>
        <v/>
      </c>
      <c r="AX280" s="1163">
        <f>IF($BB$4="４週",SUM(S280:AT280),IF($BB$4="暦月",SUM(S280:AW280),""))</f>
        <v>0</v>
      </c>
      <c r="AY280" s="1176"/>
      <c r="AZ280" s="1187">
        <f>IF($BB$4="４週",AX280/4,IF($BB$4="暦月",'標準様式１（100名）'!AX280/('標準様式１（100名）'!$BB$9/7),""))</f>
        <v>0</v>
      </c>
      <c r="BA280" s="1196"/>
      <c r="BB280" s="1211"/>
      <c r="BC280" s="1051"/>
      <c r="BD280" s="1051"/>
      <c r="BE280" s="1051"/>
      <c r="BF280" s="1063"/>
    </row>
    <row r="281" spans="2:58" ht="20.25" customHeight="1">
      <c r="B281" s="939">
        <f>B278+1</f>
        <v>87</v>
      </c>
      <c r="C281" s="958"/>
      <c r="D281" s="978"/>
      <c r="E281" s="988"/>
      <c r="F281" s="995"/>
      <c r="G281" s="995"/>
      <c r="H281" s="1019"/>
      <c r="I281" s="1026"/>
      <c r="J281" s="1026"/>
      <c r="K281" s="1031"/>
      <c r="L281" s="1041"/>
      <c r="M281" s="1050"/>
      <c r="N281" s="1050"/>
      <c r="O281" s="1062"/>
      <c r="P281" s="1071" t="s">
        <v>589</v>
      </c>
      <c r="Q281" s="1080"/>
      <c r="R281" s="1088"/>
      <c r="S281" s="1252"/>
      <c r="T281" s="1254"/>
      <c r="U281" s="1254"/>
      <c r="V281" s="1254"/>
      <c r="W281" s="1254"/>
      <c r="X281" s="1254"/>
      <c r="Y281" s="1255"/>
      <c r="Z281" s="1252"/>
      <c r="AA281" s="1254"/>
      <c r="AB281" s="1254"/>
      <c r="AC281" s="1254"/>
      <c r="AD281" s="1254"/>
      <c r="AE281" s="1254"/>
      <c r="AF281" s="1255"/>
      <c r="AG281" s="1252"/>
      <c r="AH281" s="1254"/>
      <c r="AI281" s="1254"/>
      <c r="AJ281" s="1254"/>
      <c r="AK281" s="1254"/>
      <c r="AL281" s="1254"/>
      <c r="AM281" s="1255"/>
      <c r="AN281" s="1252"/>
      <c r="AO281" s="1254"/>
      <c r="AP281" s="1254"/>
      <c r="AQ281" s="1254"/>
      <c r="AR281" s="1254"/>
      <c r="AS281" s="1254"/>
      <c r="AT281" s="1255"/>
      <c r="AU281" s="1252"/>
      <c r="AV281" s="1254"/>
      <c r="AW281" s="1254"/>
      <c r="AX281" s="1257"/>
      <c r="AY281" s="1261"/>
      <c r="AZ281" s="1264"/>
      <c r="BA281" s="1267"/>
      <c r="BB281" s="1209"/>
      <c r="BC281" s="1050"/>
      <c r="BD281" s="1050"/>
      <c r="BE281" s="1050"/>
      <c r="BF281" s="1062"/>
    </row>
    <row r="282" spans="2:58" ht="20.25" customHeight="1">
      <c r="B282" s="939"/>
      <c r="C282" s="959"/>
      <c r="D282" s="979"/>
      <c r="E282" s="989"/>
      <c r="F282" s="993"/>
      <c r="G282" s="1006"/>
      <c r="H282" s="1018"/>
      <c r="I282" s="1026"/>
      <c r="J282" s="1026"/>
      <c r="K282" s="1031"/>
      <c r="L282" s="1040"/>
      <c r="M282" s="1049"/>
      <c r="N282" s="1049"/>
      <c r="O282" s="1061"/>
      <c r="P282" s="1069" t="s">
        <v>590</v>
      </c>
      <c r="Q282" s="1078"/>
      <c r="R282" s="1086"/>
      <c r="S282" s="1103" t="str">
        <f>IF(S281="","",VLOOKUP(S281,'標準様式１シフト記号表（勤務時間帯）'!$C$7:$K$36,9,FALSE))</f>
        <v/>
      </c>
      <c r="T282" s="1116" t="str">
        <f>IF(T281="","",VLOOKUP(T281,'標準様式１シフト記号表（勤務時間帯）'!$C$7:$K$36,9,FALSE))</f>
        <v/>
      </c>
      <c r="U282" s="1116" t="str">
        <f>IF(U281="","",VLOOKUP(U281,'標準様式１シフト記号表（勤務時間帯）'!$C$7:$K$36,9,FALSE))</f>
        <v/>
      </c>
      <c r="V282" s="1116" t="str">
        <f>IF(V281="","",VLOOKUP(V281,'標準様式１シフト記号表（勤務時間帯）'!$C$7:$K$36,9,FALSE))</f>
        <v/>
      </c>
      <c r="W282" s="1116" t="str">
        <f>IF(W281="","",VLOOKUP(W281,'標準様式１シフト記号表（勤務時間帯）'!$C$7:$K$36,9,FALSE))</f>
        <v/>
      </c>
      <c r="X282" s="1116" t="str">
        <f>IF(X281="","",VLOOKUP(X281,'標準様式１シフト記号表（勤務時間帯）'!$C$7:$K$36,9,FALSE))</f>
        <v/>
      </c>
      <c r="Y282" s="1127" t="str">
        <f>IF(Y281="","",VLOOKUP(Y281,'標準様式１シフト記号表（勤務時間帯）'!$C$7:$K$36,9,FALSE))</f>
        <v/>
      </c>
      <c r="Z282" s="1103" t="str">
        <f>IF(Z281="","",VLOOKUP(Z281,'標準様式１シフト記号表（勤務時間帯）'!$C$7:$K$36,9,FALSE))</f>
        <v/>
      </c>
      <c r="AA282" s="1116" t="str">
        <f>IF(AA281="","",VLOOKUP(AA281,'標準様式１シフト記号表（勤務時間帯）'!$C$7:$K$36,9,FALSE))</f>
        <v/>
      </c>
      <c r="AB282" s="1116" t="str">
        <f>IF(AB281="","",VLOOKUP(AB281,'標準様式１シフト記号表（勤務時間帯）'!$C$7:$K$36,9,FALSE))</f>
        <v/>
      </c>
      <c r="AC282" s="1116" t="str">
        <f>IF(AC281="","",VLOOKUP(AC281,'標準様式１シフト記号表（勤務時間帯）'!$C$7:$K$36,9,FALSE))</f>
        <v/>
      </c>
      <c r="AD282" s="1116" t="str">
        <f>IF(AD281="","",VLOOKUP(AD281,'標準様式１シフト記号表（勤務時間帯）'!$C$7:$K$36,9,FALSE))</f>
        <v/>
      </c>
      <c r="AE282" s="1116" t="str">
        <f>IF(AE281="","",VLOOKUP(AE281,'標準様式１シフト記号表（勤務時間帯）'!$C$7:$K$36,9,FALSE))</f>
        <v/>
      </c>
      <c r="AF282" s="1127" t="str">
        <f>IF(AF281="","",VLOOKUP(AF281,'標準様式１シフト記号表（勤務時間帯）'!$C$7:$K$36,9,FALSE))</f>
        <v/>
      </c>
      <c r="AG282" s="1103" t="str">
        <f>IF(AG281="","",VLOOKUP(AG281,'標準様式１シフト記号表（勤務時間帯）'!$C$7:$K$36,9,FALSE))</f>
        <v/>
      </c>
      <c r="AH282" s="1116" t="str">
        <f>IF(AH281="","",VLOOKUP(AH281,'標準様式１シフト記号表（勤務時間帯）'!$C$7:$K$36,9,FALSE))</f>
        <v/>
      </c>
      <c r="AI282" s="1116" t="str">
        <f>IF(AI281="","",VLOOKUP(AI281,'標準様式１シフト記号表（勤務時間帯）'!$C$7:$K$36,9,FALSE))</f>
        <v/>
      </c>
      <c r="AJ282" s="1116" t="str">
        <f>IF(AJ281="","",VLOOKUP(AJ281,'標準様式１シフト記号表（勤務時間帯）'!$C$7:$K$36,9,FALSE))</f>
        <v/>
      </c>
      <c r="AK282" s="1116" t="str">
        <f>IF(AK281="","",VLOOKUP(AK281,'標準様式１シフト記号表（勤務時間帯）'!$C$7:$K$36,9,FALSE))</f>
        <v/>
      </c>
      <c r="AL282" s="1116" t="str">
        <f>IF(AL281="","",VLOOKUP(AL281,'標準様式１シフト記号表（勤務時間帯）'!$C$7:$K$36,9,FALSE))</f>
        <v/>
      </c>
      <c r="AM282" s="1127" t="str">
        <f>IF(AM281="","",VLOOKUP(AM281,'標準様式１シフト記号表（勤務時間帯）'!$C$7:$K$36,9,FALSE))</f>
        <v/>
      </c>
      <c r="AN282" s="1103" t="str">
        <f>IF(AN281="","",VLOOKUP(AN281,'標準様式１シフト記号表（勤務時間帯）'!$C$7:$K$36,9,FALSE))</f>
        <v/>
      </c>
      <c r="AO282" s="1116" t="str">
        <f>IF(AO281="","",VLOOKUP(AO281,'標準様式１シフト記号表（勤務時間帯）'!$C$7:$K$36,9,FALSE))</f>
        <v/>
      </c>
      <c r="AP282" s="1116" t="str">
        <f>IF(AP281="","",VLOOKUP(AP281,'標準様式１シフト記号表（勤務時間帯）'!$C$7:$K$36,9,FALSE))</f>
        <v/>
      </c>
      <c r="AQ282" s="1116" t="str">
        <f>IF(AQ281="","",VLOOKUP(AQ281,'標準様式１シフト記号表（勤務時間帯）'!$C$7:$K$36,9,FALSE))</f>
        <v/>
      </c>
      <c r="AR282" s="1116" t="str">
        <f>IF(AR281="","",VLOOKUP(AR281,'標準様式１シフト記号表（勤務時間帯）'!$C$7:$K$36,9,FALSE))</f>
        <v/>
      </c>
      <c r="AS282" s="1116" t="str">
        <f>IF(AS281="","",VLOOKUP(AS281,'標準様式１シフト記号表（勤務時間帯）'!$C$7:$K$36,9,FALSE))</f>
        <v/>
      </c>
      <c r="AT282" s="1127" t="str">
        <f>IF(AT281="","",VLOOKUP(AT281,'標準様式１シフト記号表（勤務時間帯）'!$C$7:$K$36,9,FALSE))</f>
        <v/>
      </c>
      <c r="AU282" s="1103" t="str">
        <f>IF(AU281="","",VLOOKUP(AU281,'標準様式１シフト記号表（勤務時間帯）'!$C$7:$K$36,9,FALSE))</f>
        <v/>
      </c>
      <c r="AV282" s="1116" t="str">
        <f>IF(AV281="","",VLOOKUP(AV281,'標準様式１シフト記号表（勤務時間帯）'!$C$7:$K$36,9,FALSE))</f>
        <v/>
      </c>
      <c r="AW282" s="1116" t="str">
        <f>IF(AW281="","",VLOOKUP(AW281,'標準様式１シフト記号表（勤務時間帯）'!$C$7:$K$36,9,FALSE))</f>
        <v/>
      </c>
      <c r="AX282" s="1162">
        <f>IF($BB$4="４週",SUM(S282:AT282),IF($BB$4="暦月",SUM(S282:AW282),""))</f>
        <v>0</v>
      </c>
      <c r="AY282" s="1175"/>
      <c r="AZ282" s="1186">
        <f>IF($BB$4="４週",AX282/4,IF($BB$4="暦月",'標準様式１（100名）'!AX282/('標準様式１（100名）'!$BB$9/7),""))</f>
        <v>0</v>
      </c>
      <c r="BA282" s="1195"/>
      <c r="BB282" s="1210"/>
      <c r="BC282" s="1049"/>
      <c r="BD282" s="1049"/>
      <c r="BE282" s="1049"/>
      <c r="BF282" s="1061"/>
    </row>
    <row r="283" spans="2:58" ht="20.25" customHeight="1">
      <c r="B283" s="939"/>
      <c r="C283" s="960"/>
      <c r="D283" s="980"/>
      <c r="E283" s="990"/>
      <c r="F283" s="1244">
        <f>C281</f>
        <v>0</v>
      </c>
      <c r="G283" s="1007"/>
      <c r="H283" s="1018"/>
      <c r="I283" s="1026"/>
      <c r="J283" s="1026"/>
      <c r="K283" s="1031"/>
      <c r="L283" s="1042"/>
      <c r="M283" s="1051"/>
      <c r="N283" s="1051"/>
      <c r="O283" s="1063"/>
      <c r="P283" s="1070" t="s">
        <v>316</v>
      </c>
      <c r="Q283" s="1079"/>
      <c r="R283" s="1087"/>
      <c r="S283" s="1104" t="str">
        <f>IF(S281="","",VLOOKUP(S281,'標準様式１シフト記号表（勤務時間帯）'!$C$7:$U$36,19,FALSE))</f>
        <v/>
      </c>
      <c r="T283" s="1117" t="str">
        <f>IF(T281="","",VLOOKUP(T281,'標準様式１シフト記号表（勤務時間帯）'!$C$7:$U$36,19,FALSE))</f>
        <v/>
      </c>
      <c r="U283" s="1117" t="str">
        <f>IF(U281="","",VLOOKUP(U281,'標準様式１シフト記号表（勤務時間帯）'!$C$7:$U$36,19,FALSE))</f>
        <v/>
      </c>
      <c r="V283" s="1117" t="str">
        <f>IF(V281="","",VLOOKUP(V281,'標準様式１シフト記号表（勤務時間帯）'!$C$7:$U$36,19,FALSE))</f>
        <v/>
      </c>
      <c r="W283" s="1117" t="str">
        <f>IF(W281="","",VLOOKUP(W281,'標準様式１シフト記号表（勤務時間帯）'!$C$7:$U$36,19,FALSE))</f>
        <v/>
      </c>
      <c r="X283" s="1117" t="str">
        <f>IF(X281="","",VLOOKUP(X281,'標準様式１シフト記号表（勤務時間帯）'!$C$7:$U$36,19,FALSE))</f>
        <v/>
      </c>
      <c r="Y283" s="1128" t="str">
        <f>IF(Y281="","",VLOOKUP(Y281,'標準様式１シフト記号表（勤務時間帯）'!$C$7:$U$36,19,FALSE))</f>
        <v/>
      </c>
      <c r="Z283" s="1104" t="str">
        <f>IF(Z281="","",VLOOKUP(Z281,'標準様式１シフト記号表（勤務時間帯）'!$C$7:$U$36,19,FALSE))</f>
        <v/>
      </c>
      <c r="AA283" s="1117" t="str">
        <f>IF(AA281="","",VLOOKUP(AA281,'標準様式１シフト記号表（勤務時間帯）'!$C$7:$U$36,19,FALSE))</f>
        <v/>
      </c>
      <c r="AB283" s="1117" t="str">
        <f>IF(AB281="","",VLOOKUP(AB281,'標準様式１シフト記号表（勤務時間帯）'!$C$7:$U$36,19,FALSE))</f>
        <v/>
      </c>
      <c r="AC283" s="1117" t="str">
        <f>IF(AC281="","",VLOOKUP(AC281,'標準様式１シフト記号表（勤務時間帯）'!$C$7:$U$36,19,FALSE))</f>
        <v/>
      </c>
      <c r="AD283" s="1117" t="str">
        <f>IF(AD281="","",VLOOKUP(AD281,'標準様式１シフト記号表（勤務時間帯）'!$C$7:$U$36,19,FALSE))</f>
        <v/>
      </c>
      <c r="AE283" s="1117" t="str">
        <f>IF(AE281="","",VLOOKUP(AE281,'標準様式１シフト記号表（勤務時間帯）'!$C$7:$U$36,19,FALSE))</f>
        <v/>
      </c>
      <c r="AF283" s="1128" t="str">
        <f>IF(AF281="","",VLOOKUP(AF281,'標準様式１シフト記号表（勤務時間帯）'!$C$7:$U$36,19,FALSE))</f>
        <v/>
      </c>
      <c r="AG283" s="1104" t="str">
        <f>IF(AG281="","",VLOOKUP(AG281,'標準様式１シフト記号表（勤務時間帯）'!$C$7:$U$36,19,FALSE))</f>
        <v/>
      </c>
      <c r="AH283" s="1117" t="str">
        <f>IF(AH281="","",VLOOKUP(AH281,'標準様式１シフト記号表（勤務時間帯）'!$C$7:$U$36,19,FALSE))</f>
        <v/>
      </c>
      <c r="AI283" s="1117" t="str">
        <f>IF(AI281="","",VLOOKUP(AI281,'標準様式１シフト記号表（勤務時間帯）'!$C$7:$U$36,19,FALSE))</f>
        <v/>
      </c>
      <c r="AJ283" s="1117" t="str">
        <f>IF(AJ281="","",VLOOKUP(AJ281,'標準様式１シフト記号表（勤務時間帯）'!$C$7:$U$36,19,FALSE))</f>
        <v/>
      </c>
      <c r="AK283" s="1117" t="str">
        <f>IF(AK281="","",VLOOKUP(AK281,'標準様式１シフト記号表（勤務時間帯）'!$C$7:$U$36,19,FALSE))</f>
        <v/>
      </c>
      <c r="AL283" s="1117" t="str">
        <f>IF(AL281="","",VLOOKUP(AL281,'標準様式１シフト記号表（勤務時間帯）'!$C$7:$U$36,19,FALSE))</f>
        <v/>
      </c>
      <c r="AM283" s="1128" t="str">
        <f>IF(AM281="","",VLOOKUP(AM281,'標準様式１シフト記号表（勤務時間帯）'!$C$7:$U$36,19,FALSE))</f>
        <v/>
      </c>
      <c r="AN283" s="1104" t="str">
        <f>IF(AN281="","",VLOOKUP(AN281,'標準様式１シフト記号表（勤務時間帯）'!$C$7:$U$36,19,FALSE))</f>
        <v/>
      </c>
      <c r="AO283" s="1117" t="str">
        <f>IF(AO281="","",VLOOKUP(AO281,'標準様式１シフト記号表（勤務時間帯）'!$C$7:$U$36,19,FALSE))</f>
        <v/>
      </c>
      <c r="AP283" s="1117" t="str">
        <f>IF(AP281="","",VLOOKUP(AP281,'標準様式１シフト記号表（勤務時間帯）'!$C$7:$U$36,19,FALSE))</f>
        <v/>
      </c>
      <c r="AQ283" s="1117" t="str">
        <f>IF(AQ281="","",VLOOKUP(AQ281,'標準様式１シフト記号表（勤務時間帯）'!$C$7:$U$36,19,FALSE))</f>
        <v/>
      </c>
      <c r="AR283" s="1117" t="str">
        <f>IF(AR281="","",VLOOKUP(AR281,'標準様式１シフト記号表（勤務時間帯）'!$C$7:$U$36,19,FALSE))</f>
        <v/>
      </c>
      <c r="AS283" s="1117" t="str">
        <f>IF(AS281="","",VLOOKUP(AS281,'標準様式１シフト記号表（勤務時間帯）'!$C$7:$U$36,19,FALSE))</f>
        <v/>
      </c>
      <c r="AT283" s="1128" t="str">
        <f>IF(AT281="","",VLOOKUP(AT281,'標準様式１シフト記号表（勤務時間帯）'!$C$7:$U$36,19,FALSE))</f>
        <v/>
      </c>
      <c r="AU283" s="1104" t="str">
        <f>IF(AU281="","",VLOOKUP(AU281,'標準様式１シフト記号表（勤務時間帯）'!$C$7:$U$36,19,FALSE))</f>
        <v/>
      </c>
      <c r="AV283" s="1117" t="str">
        <f>IF(AV281="","",VLOOKUP(AV281,'標準様式１シフト記号表（勤務時間帯）'!$C$7:$U$36,19,FALSE))</f>
        <v/>
      </c>
      <c r="AW283" s="1117" t="str">
        <f>IF(AW281="","",VLOOKUP(AW281,'標準様式１シフト記号表（勤務時間帯）'!$C$7:$U$36,19,FALSE))</f>
        <v/>
      </c>
      <c r="AX283" s="1163">
        <f>IF($BB$4="４週",SUM(S283:AT283),IF($BB$4="暦月",SUM(S283:AW283),""))</f>
        <v>0</v>
      </c>
      <c r="AY283" s="1176"/>
      <c r="AZ283" s="1187">
        <f>IF($BB$4="４週",AX283/4,IF($BB$4="暦月",'標準様式１（100名）'!AX283/('標準様式１（100名）'!$BB$9/7),""))</f>
        <v>0</v>
      </c>
      <c r="BA283" s="1196"/>
      <c r="BB283" s="1211"/>
      <c r="BC283" s="1051"/>
      <c r="BD283" s="1051"/>
      <c r="BE283" s="1051"/>
      <c r="BF283" s="1063"/>
    </row>
    <row r="284" spans="2:58" ht="20.25" customHeight="1">
      <c r="B284" s="939">
        <f>B281+1</f>
        <v>88</v>
      </c>
      <c r="C284" s="958"/>
      <c r="D284" s="978"/>
      <c r="E284" s="988"/>
      <c r="F284" s="995"/>
      <c r="G284" s="995"/>
      <c r="H284" s="1019"/>
      <c r="I284" s="1026"/>
      <c r="J284" s="1026"/>
      <c r="K284" s="1031"/>
      <c r="L284" s="1041"/>
      <c r="M284" s="1050"/>
      <c r="N284" s="1050"/>
      <c r="O284" s="1062"/>
      <c r="P284" s="1071" t="s">
        <v>589</v>
      </c>
      <c r="Q284" s="1080"/>
      <c r="R284" s="1088"/>
      <c r="S284" s="1252"/>
      <c r="T284" s="1254"/>
      <c r="U284" s="1254"/>
      <c r="V284" s="1254"/>
      <c r="W284" s="1254"/>
      <c r="X284" s="1254"/>
      <c r="Y284" s="1255"/>
      <c r="Z284" s="1252"/>
      <c r="AA284" s="1254"/>
      <c r="AB284" s="1254"/>
      <c r="AC284" s="1254"/>
      <c r="AD284" s="1254"/>
      <c r="AE284" s="1254"/>
      <c r="AF284" s="1255"/>
      <c r="AG284" s="1252"/>
      <c r="AH284" s="1254"/>
      <c r="AI284" s="1254"/>
      <c r="AJ284" s="1254"/>
      <c r="AK284" s="1254"/>
      <c r="AL284" s="1254"/>
      <c r="AM284" s="1255"/>
      <c r="AN284" s="1252"/>
      <c r="AO284" s="1254"/>
      <c r="AP284" s="1254"/>
      <c r="AQ284" s="1254"/>
      <c r="AR284" s="1254"/>
      <c r="AS284" s="1254"/>
      <c r="AT284" s="1255"/>
      <c r="AU284" s="1252"/>
      <c r="AV284" s="1254"/>
      <c r="AW284" s="1254"/>
      <c r="AX284" s="1257"/>
      <c r="AY284" s="1261"/>
      <c r="AZ284" s="1264"/>
      <c r="BA284" s="1267"/>
      <c r="BB284" s="1209"/>
      <c r="BC284" s="1050"/>
      <c r="BD284" s="1050"/>
      <c r="BE284" s="1050"/>
      <c r="BF284" s="1062"/>
    </row>
    <row r="285" spans="2:58" ht="20.25" customHeight="1">
      <c r="B285" s="939"/>
      <c r="C285" s="959"/>
      <c r="D285" s="979"/>
      <c r="E285" s="989"/>
      <c r="F285" s="993"/>
      <c r="G285" s="1006"/>
      <c r="H285" s="1018"/>
      <c r="I285" s="1026"/>
      <c r="J285" s="1026"/>
      <c r="K285" s="1031"/>
      <c r="L285" s="1040"/>
      <c r="M285" s="1049"/>
      <c r="N285" s="1049"/>
      <c r="O285" s="1061"/>
      <c r="P285" s="1069" t="s">
        <v>590</v>
      </c>
      <c r="Q285" s="1078"/>
      <c r="R285" s="1086"/>
      <c r="S285" s="1103" t="str">
        <f>IF(S284="","",VLOOKUP(S284,'標準様式１シフト記号表（勤務時間帯）'!$C$7:$K$36,9,FALSE))</f>
        <v/>
      </c>
      <c r="T285" s="1116" t="str">
        <f>IF(T284="","",VLOOKUP(T284,'標準様式１シフト記号表（勤務時間帯）'!$C$7:$K$36,9,FALSE))</f>
        <v/>
      </c>
      <c r="U285" s="1116" t="str">
        <f>IF(U284="","",VLOOKUP(U284,'標準様式１シフト記号表（勤務時間帯）'!$C$7:$K$36,9,FALSE))</f>
        <v/>
      </c>
      <c r="V285" s="1116" t="str">
        <f>IF(V284="","",VLOOKUP(V284,'標準様式１シフト記号表（勤務時間帯）'!$C$7:$K$36,9,FALSE))</f>
        <v/>
      </c>
      <c r="W285" s="1116" t="str">
        <f>IF(W284="","",VLOOKUP(W284,'標準様式１シフト記号表（勤務時間帯）'!$C$7:$K$36,9,FALSE))</f>
        <v/>
      </c>
      <c r="X285" s="1116" t="str">
        <f>IF(X284="","",VLOOKUP(X284,'標準様式１シフト記号表（勤務時間帯）'!$C$7:$K$36,9,FALSE))</f>
        <v/>
      </c>
      <c r="Y285" s="1127" t="str">
        <f>IF(Y284="","",VLOOKUP(Y284,'標準様式１シフト記号表（勤務時間帯）'!$C$7:$K$36,9,FALSE))</f>
        <v/>
      </c>
      <c r="Z285" s="1103" t="str">
        <f>IF(Z284="","",VLOOKUP(Z284,'標準様式１シフト記号表（勤務時間帯）'!$C$7:$K$36,9,FALSE))</f>
        <v/>
      </c>
      <c r="AA285" s="1116" t="str">
        <f>IF(AA284="","",VLOOKUP(AA284,'標準様式１シフト記号表（勤務時間帯）'!$C$7:$K$36,9,FALSE))</f>
        <v/>
      </c>
      <c r="AB285" s="1116" t="str">
        <f>IF(AB284="","",VLOOKUP(AB284,'標準様式１シフト記号表（勤務時間帯）'!$C$7:$K$36,9,FALSE))</f>
        <v/>
      </c>
      <c r="AC285" s="1116" t="str">
        <f>IF(AC284="","",VLOOKUP(AC284,'標準様式１シフト記号表（勤務時間帯）'!$C$7:$K$36,9,FALSE))</f>
        <v/>
      </c>
      <c r="AD285" s="1116" t="str">
        <f>IF(AD284="","",VLOOKUP(AD284,'標準様式１シフト記号表（勤務時間帯）'!$C$7:$K$36,9,FALSE))</f>
        <v/>
      </c>
      <c r="AE285" s="1116" t="str">
        <f>IF(AE284="","",VLOOKUP(AE284,'標準様式１シフト記号表（勤務時間帯）'!$C$7:$K$36,9,FALSE))</f>
        <v/>
      </c>
      <c r="AF285" s="1127" t="str">
        <f>IF(AF284="","",VLOOKUP(AF284,'標準様式１シフト記号表（勤務時間帯）'!$C$7:$K$36,9,FALSE))</f>
        <v/>
      </c>
      <c r="AG285" s="1103" t="str">
        <f>IF(AG284="","",VLOOKUP(AG284,'標準様式１シフト記号表（勤務時間帯）'!$C$7:$K$36,9,FALSE))</f>
        <v/>
      </c>
      <c r="AH285" s="1116" t="str">
        <f>IF(AH284="","",VLOOKUP(AH284,'標準様式１シフト記号表（勤務時間帯）'!$C$7:$K$36,9,FALSE))</f>
        <v/>
      </c>
      <c r="AI285" s="1116" t="str">
        <f>IF(AI284="","",VLOOKUP(AI284,'標準様式１シフト記号表（勤務時間帯）'!$C$7:$K$36,9,FALSE))</f>
        <v/>
      </c>
      <c r="AJ285" s="1116" t="str">
        <f>IF(AJ284="","",VLOOKUP(AJ284,'標準様式１シフト記号表（勤務時間帯）'!$C$7:$K$36,9,FALSE))</f>
        <v/>
      </c>
      <c r="AK285" s="1116" t="str">
        <f>IF(AK284="","",VLOOKUP(AK284,'標準様式１シフト記号表（勤務時間帯）'!$C$7:$K$36,9,FALSE))</f>
        <v/>
      </c>
      <c r="AL285" s="1116" t="str">
        <f>IF(AL284="","",VLOOKUP(AL284,'標準様式１シフト記号表（勤務時間帯）'!$C$7:$K$36,9,FALSE))</f>
        <v/>
      </c>
      <c r="AM285" s="1127" t="str">
        <f>IF(AM284="","",VLOOKUP(AM284,'標準様式１シフト記号表（勤務時間帯）'!$C$7:$K$36,9,FALSE))</f>
        <v/>
      </c>
      <c r="AN285" s="1103" t="str">
        <f>IF(AN284="","",VLOOKUP(AN284,'標準様式１シフト記号表（勤務時間帯）'!$C$7:$K$36,9,FALSE))</f>
        <v/>
      </c>
      <c r="AO285" s="1116" t="str">
        <f>IF(AO284="","",VLOOKUP(AO284,'標準様式１シフト記号表（勤務時間帯）'!$C$7:$K$36,9,FALSE))</f>
        <v/>
      </c>
      <c r="AP285" s="1116" t="str">
        <f>IF(AP284="","",VLOOKUP(AP284,'標準様式１シフト記号表（勤務時間帯）'!$C$7:$K$36,9,FALSE))</f>
        <v/>
      </c>
      <c r="AQ285" s="1116" t="str">
        <f>IF(AQ284="","",VLOOKUP(AQ284,'標準様式１シフト記号表（勤務時間帯）'!$C$7:$K$36,9,FALSE))</f>
        <v/>
      </c>
      <c r="AR285" s="1116" t="str">
        <f>IF(AR284="","",VLOOKUP(AR284,'標準様式１シフト記号表（勤務時間帯）'!$C$7:$K$36,9,FALSE))</f>
        <v/>
      </c>
      <c r="AS285" s="1116" t="str">
        <f>IF(AS284="","",VLOOKUP(AS284,'標準様式１シフト記号表（勤務時間帯）'!$C$7:$K$36,9,FALSE))</f>
        <v/>
      </c>
      <c r="AT285" s="1127" t="str">
        <f>IF(AT284="","",VLOOKUP(AT284,'標準様式１シフト記号表（勤務時間帯）'!$C$7:$K$36,9,FALSE))</f>
        <v/>
      </c>
      <c r="AU285" s="1103" t="str">
        <f>IF(AU284="","",VLOOKUP(AU284,'標準様式１シフト記号表（勤務時間帯）'!$C$7:$K$36,9,FALSE))</f>
        <v/>
      </c>
      <c r="AV285" s="1116" t="str">
        <f>IF(AV284="","",VLOOKUP(AV284,'標準様式１シフト記号表（勤務時間帯）'!$C$7:$K$36,9,FALSE))</f>
        <v/>
      </c>
      <c r="AW285" s="1116" t="str">
        <f>IF(AW284="","",VLOOKUP(AW284,'標準様式１シフト記号表（勤務時間帯）'!$C$7:$K$36,9,FALSE))</f>
        <v/>
      </c>
      <c r="AX285" s="1162">
        <f>IF($BB$4="４週",SUM(S285:AT285),IF($BB$4="暦月",SUM(S285:AW285),""))</f>
        <v>0</v>
      </c>
      <c r="AY285" s="1175"/>
      <c r="AZ285" s="1186">
        <f>IF($BB$4="４週",AX285/4,IF($BB$4="暦月",'標準様式１（100名）'!AX285/('標準様式１（100名）'!$BB$9/7),""))</f>
        <v>0</v>
      </c>
      <c r="BA285" s="1195"/>
      <c r="BB285" s="1210"/>
      <c r="BC285" s="1049"/>
      <c r="BD285" s="1049"/>
      <c r="BE285" s="1049"/>
      <c r="BF285" s="1061"/>
    </row>
    <row r="286" spans="2:58" ht="20.25" customHeight="1">
      <c r="B286" s="939"/>
      <c r="C286" s="960"/>
      <c r="D286" s="980"/>
      <c r="E286" s="990"/>
      <c r="F286" s="1244">
        <f>C284</f>
        <v>0</v>
      </c>
      <c r="G286" s="1007"/>
      <c r="H286" s="1018"/>
      <c r="I286" s="1026"/>
      <c r="J286" s="1026"/>
      <c r="K286" s="1031"/>
      <c r="L286" s="1042"/>
      <c r="M286" s="1051"/>
      <c r="N286" s="1051"/>
      <c r="O286" s="1063"/>
      <c r="P286" s="1070" t="s">
        <v>316</v>
      </c>
      <c r="Q286" s="1079"/>
      <c r="R286" s="1087"/>
      <c r="S286" s="1104" t="str">
        <f>IF(S284="","",VLOOKUP(S284,'標準様式１シフト記号表（勤務時間帯）'!$C$7:$U$36,19,FALSE))</f>
        <v/>
      </c>
      <c r="T286" s="1117" t="str">
        <f>IF(T284="","",VLOOKUP(T284,'標準様式１シフト記号表（勤務時間帯）'!$C$7:$U$36,19,FALSE))</f>
        <v/>
      </c>
      <c r="U286" s="1117" t="str">
        <f>IF(U284="","",VLOOKUP(U284,'標準様式１シフト記号表（勤務時間帯）'!$C$7:$U$36,19,FALSE))</f>
        <v/>
      </c>
      <c r="V286" s="1117" t="str">
        <f>IF(V284="","",VLOOKUP(V284,'標準様式１シフト記号表（勤務時間帯）'!$C$7:$U$36,19,FALSE))</f>
        <v/>
      </c>
      <c r="W286" s="1117" t="str">
        <f>IF(W284="","",VLOOKUP(W284,'標準様式１シフト記号表（勤務時間帯）'!$C$7:$U$36,19,FALSE))</f>
        <v/>
      </c>
      <c r="X286" s="1117" t="str">
        <f>IF(X284="","",VLOOKUP(X284,'標準様式１シフト記号表（勤務時間帯）'!$C$7:$U$36,19,FALSE))</f>
        <v/>
      </c>
      <c r="Y286" s="1128" t="str">
        <f>IF(Y284="","",VLOOKUP(Y284,'標準様式１シフト記号表（勤務時間帯）'!$C$7:$U$36,19,FALSE))</f>
        <v/>
      </c>
      <c r="Z286" s="1104" t="str">
        <f>IF(Z284="","",VLOOKUP(Z284,'標準様式１シフト記号表（勤務時間帯）'!$C$7:$U$36,19,FALSE))</f>
        <v/>
      </c>
      <c r="AA286" s="1117" t="str">
        <f>IF(AA284="","",VLOOKUP(AA284,'標準様式１シフト記号表（勤務時間帯）'!$C$7:$U$36,19,FALSE))</f>
        <v/>
      </c>
      <c r="AB286" s="1117" t="str">
        <f>IF(AB284="","",VLOOKUP(AB284,'標準様式１シフト記号表（勤務時間帯）'!$C$7:$U$36,19,FALSE))</f>
        <v/>
      </c>
      <c r="AC286" s="1117" t="str">
        <f>IF(AC284="","",VLOOKUP(AC284,'標準様式１シフト記号表（勤務時間帯）'!$C$7:$U$36,19,FALSE))</f>
        <v/>
      </c>
      <c r="AD286" s="1117" t="str">
        <f>IF(AD284="","",VLOOKUP(AD284,'標準様式１シフト記号表（勤務時間帯）'!$C$7:$U$36,19,FALSE))</f>
        <v/>
      </c>
      <c r="AE286" s="1117" t="str">
        <f>IF(AE284="","",VLOOKUP(AE284,'標準様式１シフト記号表（勤務時間帯）'!$C$7:$U$36,19,FALSE))</f>
        <v/>
      </c>
      <c r="AF286" s="1128" t="str">
        <f>IF(AF284="","",VLOOKUP(AF284,'標準様式１シフト記号表（勤務時間帯）'!$C$7:$U$36,19,FALSE))</f>
        <v/>
      </c>
      <c r="AG286" s="1104" t="str">
        <f>IF(AG284="","",VLOOKUP(AG284,'標準様式１シフト記号表（勤務時間帯）'!$C$7:$U$36,19,FALSE))</f>
        <v/>
      </c>
      <c r="AH286" s="1117" t="str">
        <f>IF(AH284="","",VLOOKUP(AH284,'標準様式１シフト記号表（勤務時間帯）'!$C$7:$U$36,19,FALSE))</f>
        <v/>
      </c>
      <c r="AI286" s="1117" t="str">
        <f>IF(AI284="","",VLOOKUP(AI284,'標準様式１シフト記号表（勤務時間帯）'!$C$7:$U$36,19,FALSE))</f>
        <v/>
      </c>
      <c r="AJ286" s="1117" t="str">
        <f>IF(AJ284="","",VLOOKUP(AJ284,'標準様式１シフト記号表（勤務時間帯）'!$C$7:$U$36,19,FALSE))</f>
        <v/>
      </c>
      <c r="AK286" s="1117" t="str">
        <f>IF(AK284="","",VLOOKUP(AK284,'標準様式１シフト記号表（勤務時間帯）'!$C$7:$U$36,19,FALSE))</f>
        <v/>
      </c>
      <c r="AL286" s="1117" t="str">
        <f>IF(AL284="","",VLOOKUP(AL284,'標準様式１シフト記号表（勤務時間帯）'!$C$7:$U$36,19,FALSE))</f>
        <v/>
      </c>
      <c r="AM286" s="1128" t="str">
        <f>IF(AM284="","",VLOOKUP(AM284,'標準様式１シフト記号表（勤務時間帯）'!$C$7:$U$36,19,FALSE))</f>
        <v/>
      </c>
      <c r="AN286" s="1104" t="str">
        <f>IF(AN284="","",VLOOKUP(AN284,'標準様式１シフト記号表（勤務時間帯）'!$C$7:$U$36,19,FALSE))</f>
        <v/>
      </c>
      <c r="AO286" s="1117" t="str">
        <f>IF(AO284="","",VLOOKUP(AO284,'標準様式１シフト記号表（勤務時間帯）'!$C$7:$U$36,19,FALSE))</f>
        <v/>
      </c>
      <c r="AP286" s="1117" t="str">
        <f>IF(AP284="","",VLOOKUP(AP284,'標準様式１シフト記号表（勤務時間帯）'!$C$7:$U$36,19,FALSE))</f>
        <v/>
      </c>
      <c r="AQ286" s="1117" t="str">
        <f>IF(AQ284="","",VLOOKUP(AQ284,'標準様式１シフト記号表（勤務時間帯）'!$C$7:$U$36,19,FALSE))</f>
        <v/>
      </c>
      <c r="AR286" s="1117" t="str">
        <f>IF(AR284="","",VLOOKUP(AR284,'標準様式１シフト記号表（勤務時間帯）'!$C$7:$U$36,19,FALSE))</f>
        <v/>
      </c>
      <c r="AS286" s="1117" t="str">
        <f>IF(AS284="","",VLOOKUP(AS284,'標準様式１シフト記号表（勤務時間帯）'!$C$7:$U$36,19,FALSE))</f>
        <v/>
      </c>
      <c r="AT286" s="1128" t="str">
        <f>IF(AT284="","",VLOOKUP(AT284,'標準様式１シフト記号表（勤務時間帯）'!$C$7:$U$36,19,FALSE))</f>
        <v/>
      </c>
      <c r="AU286" s="1104" t="str">
        <f>IF(AU284="","",VLOOKUP(AU284,'標準様式１シフト記号表（勤務時間帯）'!$C$7:$U$36,19,FALSE))</f>
        <v/>
      </c>
      <c r="AV286" s="1117" t="str">
        <f>IF(AV284="","",VLOOKUP(AV284,'標準様式１シフト記号表（勤務時間帯）'!$C$7:$U$36,19,FALSE))</f>
        <v/>
      </c>
      <c r="AW286" s="1117" t="str">
        <f>IF(AW284="","",VLOOKUP(AW284,'標準様式１シフト記号表（勤務時間帯）'!$C$7:$U$36,19,FALSE))</f>
        <v/>
      </c>
      <c r="AX286" s="1163">
        <f>IF($BB$4="４週",SUM(S286:AT286),IF($BB$4="暦月",SUM(S286:AW286),""))</f>
        <v>0</v>
      </c>
      <c r="AY286" s="1176"/>
      <c r="AZ286" s="1187">
        <f>IF($BB$4="４週",AX286/4,IF($BB$4="暦月",'標準様式１（100名）'!AX286/('標準様式１（100名）'!$BB$9/7),""))</f>
        <v>0</v>
      </c>
      <c r="BA286" s="1196"/>
      <c r="BB286" s="1211"/>
      <c r="BC286" s="1051"/>
      <c r="BD286" s="1051"/>
      <c r="BE286" s="1051"/>
      <c r="BF286" s="1063"/>
    </row>
    <row r="287" spans="2:58" ht="20.25" customHeight="1">
      <c r="B287" s="939">
        <f>B284+1</f>
        <v>89</v>
      </c>
      <c r="C287" s="958"/>
      <c r="D287" s="978"/>
      <c r="E287" s="988"/>
      <c r="F287" s="995"/>
      <c r="G287" s="995"/>
      <c r="H287" s="1019"/>
      <c r="I287" s="1026"/>
      <c r="J287" s="1026"/>
      <c r="K287" s="1031"/>
      <c r="L287" s="1041"/>
      <c r="M287" s="1050"/>
      <c r="N287" s="1050"/>
      <c r="O287" s="1062"/>
      <c r="P287" s="1071" t="s">
        <v>589</v>
      </c>
      <c r="Q287" s="1080"/>
      <c r="R287" s="1088"/>
      <c r="S287" s="1252"/>
      <c r="T287" s="1254"/>
      <c r="U287" s="1254"/>
      <c r="V287" s="1254"/>
      <c r="W287" s="1254"/>
      <c r="X287" s="1254"/>
      <c r="Y287" s="1255"/>
      <c r="Z287" s="1252"/>
      <c r="AA287" s="1254"/>
      <c r="AB287" s="1254"/>
      <c r="AC287" s="1254"/>
      <c r="AD287" s="1254"/>
      <c r="AE287" s="1254"/>
      <c r="AF287" s="1255"/>
      <c r="AG287" s="1252"/>
      <c r="AH287" s="1254"/>
      <c r="AI287" s="1254"/>
      <c r="AJ287" s="1254"/>
      <c r="AK287" s="1254"/>
      <c r="AL287" s="1254"/>
      <c r="AM287" s="1255"/>
      <c r="AN287" s="1252"/>
      <c r="AO287" s="1254"/>
      <c r="AP287" s="1254"/>
      <c r="AQ287" s="1254"/>
      <c r="AR287" s="1254"/>
      <c r="AS287" s="1254"/>
      <c r="AT287" s="1255"/>
      <c r="AU287" s="1252"/>
      <c r="AV287" s="1254"/>
      <c r="AW287" s="1254"/>
      <c r="AX287" s="1257"/>
      <c r="AY287" s="1261"/>
      <c r="AZ287" s="1264"/>
      <c r="BA287" s="1267"/>
      <c r="BB287" s="1209"/>
      <c r="BC287" s="1050"/>
      <c r="BD287" s="1050"/>
      <c r="BE287" s="1050"/>
      <c r="BF287" s="1062"/>
    </row>
    <row r="288" spans="2:58" ht="20.25" customHeight="1">
      <c r="B288" s="939"/>
      <c r="C288" s="959"/>
      <c r="D288" s="979"/>
      <c r="E288" s="989"/>
      <c r="F288" s="993"/>
      <c r="G288" s="1006"/>
      <c r="H288" s="1018"/>
      <c r="I288" s="1026"/>
      <c r="J288" s="1026"/>
      <c r="K288" s="1031"/>
      <c r="L288" s="1040"/>
      <c r="M288" s="1049"/>
      <c r="N288" s="1049"/>
      <c r="O288" s="1061"/>
      <c r="P288" s="1069" t="s">
        <v>590</v>
      </c>
      <c r="Q288" s="1078"/>
      <c r="R288" s="1086"/>
      <c r="S288" s="1103" t="str">
        <f>IF(S287="","",VLOOKUP(S287,'標準様式１シフト記号表（勤務時間帯）'!$C$7:$K$36,9,FALSE))</f>
        <v/>
      </c>
      <c r="T288" s="1116" t="str">
        <f>IF(T287="","",VLOOKUP(T287,'標準様式１シフト記号表（勤務時間帯）'!$C$7:$K$36,9,FALSE))</f>
        <v/>
      </c>
      <c r="U288" s="1116" t="str">
        <f>IF(U287="","",VLOOKUP(U287,'標準様式１シフト記号表（勤務時間帯）'!$C$7:$K$36,9,FALSE))</f>
        <v/>
      </c>
      <c r="V288" s="1116" t="str">
        <f>IF(V287="","",VLOOKUP(V287,'標準様式１シフト記号表（勤務時間帯）'!$C$7:$K$36,9,FALSE))</f>
        <v/>
      </c>
      <c r="W288" s="1116" t="str">
        <f>IF(W287="","",VLOOKUP(W287,'標準様式１シフト記号表（勤務時間帯）'!$C$7:$K$36,9,FALSE))</f>
        <v/>
      </c>
      <c r="X288" s="1116" t="str">
        <f>IF(X287="","",VLOOKUP(X287,'標準様式１シフト記号表（勤務時間帯）'!$C$7:$K$36,9,FALSE))</f>
        <v/>
      </c>
      <c r="Y288" s="1127" t="str">
        <f>IF(Y287="","",VLOOKUP(Y287,'標準様式１シフト記号表（勤務時間帯）'!$C$7:$K$36,9,FALSE))</f>
        <v/>
      </c>
      <c r="Z288" s="1103" t="str">
        <f>IF(Z287="","",VLOOKUP(Z287,'標準様式１シフト記号表（勤務時間帯）'!$C$7:$K$36,9,FALSE))</f>
        <v/>
      </c>
      <c r="AA288" s="1116" t="str">
        <f>IF(AA287="","",VLOOKUP(AA287,'標準様式１シフト記号表（勤務時間帯）'!$C$7:$K$36,9,FALSE))</f>
        <v/>
      </c>
      <c r="AB288" s="1116" t="str">
        <f>IF(AB287="","",VLOOKUP(AB287,'標準様式１シフト記号表（勤務時間帯）'!$C$7:$K$36,9,FALSE))</f>
        <v/>
      </c>
      <c r="AC288" s="1116" t="str">
        <f>IF(AC287="","",VLOOKUP(AC287,'標準様式１シフト記号表（勤務時間帯）'!$C$7:$K$36,9,FALSE))</f>
        <v/>
      </c>
      <c r="AD288" s="1116" t="str">
        <f>IF(AD287="","",VLOOKUP(AD287,'標準様式１シフト記号表（勤務時間帯）'!$C$7:$K$36,9,FALSE))</f>
        <v/>
      </c>
      <c r="AE288" s="1116" t="str">
        <f>IF(AE287="","",VLOOKUP(AE287,'標準様式１シフト記号表（勤務時間帯）'!$C$7:$K$36,9,FALSE))</f>
        <v/>
      </c>
      <c r="AF288" s="1127" t="str">
        <f>IF(AF287="","",VLOOKUP(AF287,'標準様式１シフト記号表（勤務時間帯）'!$C$7:$K$36,9,FALSE))</f>
        <v/>
      </c>
      <c r="AG288" s="1103" t="str">
        <f>IF(AG287="","",VLOOKUP(AG287,'標準様式１シフト記号表（勤務時間帯）'!$C$7:$K$36,9,FALSE))</f>
        <v/>
      </c>
      <c r="AH288" s="1116" t="str">
        <f>IF(AH287="","",VLOOKUP(AH287,'標準様式１シフト記号表（勤務時間帯）'!$C$7:$K$36,9,FALSE))</f>
        <v/>
      </c>
      <c r="AI288" s="1116" t="str">
        <f>IF(AI287="","",VLOOKUP(AI287,'標準様式１シフト記号表（勤務時間帯）'!$C$7:$K$36,9,FALSE))</f>
        <v/>
      </c>
      <c r="AJ288" s="1116" t="str">
        <f>IF(AJ287="","",VLOOKUP(AJ287,'標準様式１シフト記号表（勤務時間帯）'!$C$7:$K$36,9,FALSE))</f>
        <v/>
      </c>
      <c r="AK288" s="1116" t="str">
        <f>IF(AK287="","",VLOOKUP(AK287,'標準様式１シフト記号表（勤務時間帯）'!$C$7:$K$36,9,FALSE))</f>
        <v/>
      </c>
      <c r="AL288" s="1116" t="str">
        <f>IF(AL287="","",VLOOKUP(AL287,'標準様式１シフト記号表（勤務時間帯）'!$C$7:$K$36,9,FALSE))</f>
        <v/>
      </c>
      <c r="AM288" s="1127" t="str">
        <f>IF(AM287="","",VLOOKUP(AM287,'標準様式１シフト記号表（勤務時間帯）'!$C$7:$K$36,9,FALSE))</f>
        <v/>
      </c>
      <c r="AN288" s="1103" t="str">
        <f>IF(AN287="","",VLOOKUP(AN287,'標準様式１シフト記号表（勤務時間帯）'!$C$7:$K$36,9,FALSE))</f>
        <v/>
      </c>
      <c r="AO288" s="1116" t="str">
        <f>IF(AO287="","",VLOOKUP(AO287,'標準様式１シフト記号表（勤務時間帯）'!$C$7:$K$36,9,FALSE))</f>
        <v/>
      </c>
      <c r="AP288" s="1116" t="str">
        <f>IF(AP287="","",VLOOKUP(AP287,'標準様式１シフト記号表（勤務時間帯）'!$C$7:$K$36,9,FALSE))</f>
        <v/>
      </c>
      <c r="AQ288" s="1116" t="str">
        <f>IF(AQ287="","",VLOOKUP(AQ287,'標準様式１シフト記号表（勤務時間帯）'!$C$7:$K$36,9,FALSE))</f>
        <v/>
      </c>
      <c r="AR288" s="1116" t="str">
        <f>IF(AR287="","",VLOOKUP(AR287,'標準様式１シフト記号表（勤務時間帯）'!$C$7:$K$36,9,FALSE))</f>
        <v/>
      </c>
      <c r="AS288" s="1116" t="str">
        <f>IF(AS287="","",VLOOKUP(AS287,'標準様式１シフト記号表（勤務時間帯）'!$C$7:$K$36,9,FALSE))</f>
        <v/>
      </c>
      <c r="AT288" s="1127" t="str">
        <f>IF(AT287="","",VLOOKUP(AT287,'標準様式１シフト記号表（勤務時間帯）'!$C$7:$K$36,9,FALSE))</f>
        <v/>
      </c>
      <c r="AU288" s="1103" t="str">
        <f>IF(AU287="","",VLOOKUP(AU287,'標準様式１シフト記号表（勤務時間帯）'!$C$7:$K$36,9,FALSE))</f>
        <v/>
      </c>
      <c r="AV288" s="1116" t="str">
        <f>IF(AV287="","",VLOOKUP(AV287,'標準様式１シフト記号表（勤務時間帯）'!$C$7:$K$36,9,FALSE))</f>
        <v/>
      </c>
      <c r="AW288" s="1116" t="str">
        <f>IF(AW287="","",VLOOKUP(AW287,'標準様式１シフト記号表（勤務時間帯）'!$C$7:$K$36,9,FALSE))</f>
        <v/>
      </c>
      <c r="AX288" s="1162">
        <f>IF($BB$4="４週",SUM(S288:AT288),IF($BB$4="暦月",SUM(S288:AW288),""))</f>
        <v>0</v>
      </c>
      <c r="AY288" s="1175"/>
      <c r="AZ288" s="1186">
        <f>IF($BB$4="４週",AX288/4,IF($BB$4="暦月",'標準様式１（100名）'!AX288/('標準様式１（100名）'!$BB$9/7),""))</f>
        <v>0</v>
      </c>
      <c r="BA288" s="1195"/>
      <c r="BB288" s="1210"/>
      <c r="BC288" s="1049"/>
      <c r="BD288" s="1049"/>
      <c r="BE288" s="1049"/>
      <c r="BF288" s="1061"/>
    </row>
    <row r="289" spans="2:58" ht="20.25" customHeight="1">
      <c r="B289" s="939"/>
      <c r="C289" s="960"/>
      <c r="D289" s="980"/>
      <c r="E289" s="990"/>
      <c r="F289" s="1244">
        <f>C287</f>
        <v>0</v>
      </c>
      <c r="G289" s="1007"/>
      <c r="H289" s="1018"/>
      <c r="I289" s="1026"/>
      <c r="J289" s="1026"/>
      <c r="K289" s="1031"/>
      <c r="L289" s="1042"/>
      <c r="M289" s="1051"/>
      <c r="N289" s="1051"/>
      <c r="O289" s="1063"/>
      <c r="P289" s="1070" t="s">
        <v>316</v>
      </c>
      <c r="Q289" s="1079"/>
      <c r="R289" s="1087"/>
      <c r="S289" s="1104" t="str">
        <f>IF(S287="","",VLOOKUP(S287,'標準様式１シフト記号表（勤務時間帯）'!$C$7:$U$36,19,FALSE))</f>
        <v/>
      </c>
      <c r="T289" s="1117" t="str">
        <f>IF(T287="","",VLOOKUP(T287,'標準様式１シフト記号表（勤務時間帯）'!$C$7:$U$36,19,FALSE))</f>
        <v/>
      </c>
      <c r="U289" s="1117" t="str">
        <f>IF(U287="","",VLOOKUP(U287,'標準様式１シフト記号表（勤務時間帯）'!$C$7:$U$36,19,FALSE))</f>
        <v/>
      </c>
      <c r="V289" s="1117" t="str">
        <f>IF(V287="","",VLOOKUP(V287,'標準様式１シフト記号表（勤務時間帯）'!$C$7:$U$36,19,FALSE))</f>
        <v/>
      </c>
      <c r="W289" s="1117" t="str">
        <f>IF(W287="","",VLOOKUP(W287,'標準様式１シフト記号表（勤務時間帯）'!$C$7:$U$36,19,FALSE))</f>
        <v/>
      </c>
      <c r="X289" s="1117" t="str">
        <f>IF(X287="","",VLOOKUP(X287,'標準様式１シフト記号表（勤務時間帯）'!$C$7:$U$36,19,FALSE))</f>
        <v/>
      </c>
      <c r="Y289" s="1128" t="str">
        <f>IF(Y287="","",VLOOKUP(Y287,'標準様式１シフト記号表（勤務時間帯）'!$C$7:$U$36,19,FALSE))</f>
        <v/>
      </c>
      <c r="Z289" s="1104" t="str">
        <f>IF(Z287="","",VLOOKUP(Z287,'標準様式１シフト記号表（勤務時間帯）'!$C$7:$U$36,19,FALSE))</f>
        <v/>
      </c>
      <c r="AA289" s="1117" t="str">
        <f>IF(AA287="","",VLOOKUP(AA287,'標準様式１シフト記号表（勤務時間帯）'!$C$7:$U$36,19,FALSE))</f>
        <v/>
      </c>
      <c r="AB289" s="1117" t="str">
        <f>IF(AB287="","",VLOOKUP(AB287,'標準様式１シフト記号表（勤務時間帯）'!$C$7:$U$36,19,FALSE))</f>
        <v/>
      </c>
      <c r="AC289" s="1117" t="str">
        <f>IF(AC287="","",VLOOKUP(AC287,'標準様式１シフト記号表（勤務時間帯）'!$C$7:$U$36,19,FALSE))</f>
        <v/>
      </c>
      <c r="AD289" s="1117" t="str">
        <f>IF(AD287="","",VLOOKUP(AD287,'標準様式１シフト記号表（勤務時間帯）'!$C$7:$U$36,19,FALSE))</f>
        <v/>
      </c>
      <c r="AE289" s="1117" t="str">
        <f>IF(AE287="","",VLOOKUP(AE287,'標準様式１シフト記号表（勤務時間帯）'!$C$7:$U$36,19,FALSE))</f>
        <v/>
      </c>
      <c r="AF289" s="1128" t="str">
        <f>IF(AF287="","",VLOOKUP(AF287,'標準様式１シフト記号表（勤務時間帯）'!$C$7:$U$36,19,FALSE))</f>
        <v/>
      </c>
      <c r="AG289" s="1104" t="str">
        <f>IF(AG287="","",VLOOKUP(AG287,'標準様式１シフト記号表（勤務時間帯）'!$C$7:$U$36,19,FALSE))</f>
        <v/>
      </c>
      <c r="AH289" s="1117" t="str">
        <f>IF(AH287="","",VLOOKUP(AH287,'標準様式１シフト記号表（勤務時間帯）'!$C$7:$U$36,19,FALSE))</f>
        <v/>
      </c>
      <c r="AI289" s="1117" t="str">
        <f>IF(AI287="","",VLOOKUP(AI287,'標準様式１シフト記号表（勤務時間帯）'!$C$7:$U$36,19,FALSE))</f>
        <v/>
      </c>
      <c r="AJ289" s="1117" t="str">
        <f>IF(AJ287="","",VLOOKUP(AJ287,'標準様式１シフト記号表（勤務時間帯）'!$C$7:$U$36,19,FALSE))</f>
        <v/>
      </c>
      <c r="AK289" s="1117" t="str">
        <f>IF(AK287="","",VLOOKUP(AK287,'標準様式１シフト記号表（勤務時間帯）'!$C$7:$U$36,19,FALSE))</f>
        <v/>
      </c>
      <c r="AL289" s="1117" t="str">
        <f>IF(AL287="","",VLOOKUP(AL287,'標準様式１シフト記号表（勤務時間帯）'!$C$7:$U$36,19,FALSE))</f>
        <v/>
      </c>
      <c r="AM289" s="1128" t="str">
        <f>IF(AM287="","",VLOOKUP(AM287,'標準様式１シフト記号表（勤務時間帯）'!$C$7:$U$36,19,FALSE))</f>
        <v/>
      </c>
      <c r="AN289" s="1104" t="str">
        <f>IF(AN287="","",VLOOKUP(AN287,'標準様式１シフト記号表（勤務時間帯）'!$C$7:$U$36,19,FALSE))</f>
        <v/>
      </c>
      <c r="AO289" s="1117" t="str">
        <f>IF(AO287="","",VLOOKUP(AO287,'標準様式１シフト記号表（勤務時間帯）'!$C$7:$U$36,19,FALSE))</f>
        <v/>
      </c>
      <c r="AP289" s="1117" t="str">
        <f>IF(AP287="","",VLOOKUP(AP287,'標準様式１シフト記号表（勤務時間帯）'!$C$7:$U$36,19,FALSE))</f>
        <v/>
      </c>
      <c r="AQ289" s="1117" t="str">
        <f>IF(AQ287="","",VLOOKUP(AQ287,'標準様式１シフト記号表（勤務時間帯）'!$C$7:$U$36,19,FALSE))</f>
        <v/>
      </c>
      <c r="AR289" s="1117" t="str">
        <f>IF(AR287="","",VLOOKUP(AR287,'標準様式１シフト記号表（勤務時間帯）'!$C$7:$U$36,19,FALSE))</f>
        <v/>
      </c>
      <c r="AS289" s="1117" t="str">
        <f>IF(AS287="","",VLOOKUP(AS287,'標準様式１シフト記号表（勤務時間帯）'!$C$7:$U$36,19,FALSE))</f>
        <v/>
      </c>
      <c r="AT289" s="1128" t="str">
        <f>IF(AT287="","",VLOOKUP(AT287,'標準様式１シフト記号表（勤務時間帯）'!$C$7:$U$36,19,FALSE))</f>
        <v/>
      </c>
      <c r="AU289" s="1104" t="str">
        <f>IF(AU287="","",VLOOKUP(AU287,'標準様式１シフト記号表（勤務時間帯）'!$C$7:$U$36,19,FALSE))</f>
        <v/>
      </c>
      <c r="AV289" s="1117" t="str">
        <f>IF(AV287="","",VLOOKUP(AV287,'標準様式１シフト記号表（勤務時間帯）'!$C$7:$U$36,19,FALSE))</f>
        <v/>
      </c>
      <c r="AW289" s="1117" t="str">
        <f>IF(AW287="","",VLOOKUP(AW287,'標準様式１シフト記号表（勤務時間帯）'!$C$7:$U$36,19,FALSE))</f>
        <v/>
      </c>
      <c r="AX289" s="1163">
        <f>IF($BB$4="４週",SUM(S289:AT289),IF($BB$4="暦月",SUM(S289:AW289),""))</f>
        <v>0</v>
      </c>
      <c r="AY289" s="1176"/>
      <c r="AZ289" s="1187">
        <f>IF($BB$4="４週",AX289/4,IF($BB$4="暦月",'標準様式１（100名）'!AX289/('標準様式１（100名）'!$BB$9/7),""))</f>
        <v>0</v>
      </c>
      <c r="BA289" s="1196"/>
      <c r="BB289" s="1211"/>
      <c r="BC289" s="1051"/>
      <c r="BD289" s="1051"/>
      <c r="BE289" s="1051"/>
      <c r="BF289" s="1063"/>
    </row>
    <row r="290" spans="2:58" ht="20.25" customHeight="1">
      <c r="B290" s="939">
        <f>B287+1</f>
        <v>90</v>
      </c>
      <c r="C290" s="958"/>
      <c r="D290" s="978"/>
      <c r="E290" s="988"/>
      <c r="F290" s="995"/>
      <c r="G290" s="995"/>
      <c r="H290" s="1019"/>
      <c r="I290" s="1026"/>
      <c r="J290" s="1026"/>
      <c r="K290" s="1031"/>
      <c r="L290" s="1041"/>
      <c r="M290" s="1050"/>
      <c r="N290" s="1050"/>
      <c r="O290" s="1062"/>
      <c r="P290" s="1071" t="s">
        <v>589</v>
      </c>
      <c r="Q290" s="1080"/>
      <c r="R290" s="1088"/>
      <c r="S290" s="1252"/>
      <c r="T290" s="1254"/>
      <c r="U290" s="1254"/>
      <c r="V290" s="1254"/>
      <c r="W290" s="1254"/>
      <c r="X290" s="1254"/>
      <c r="Y290" s="1255"/>
      <c r="Z290" s="1252"/>
      <c r="AA290" s="1254"/>
      <c r="AB290" s="1254"/>
      <c r="AC290" s="1254"/>
      <c r="AD290" s="1254"/>
      <c r="AE290" s="1254"/>
      <c r="AF290" s="1255"/>
      <c r="AG290" s="1252"/>
      <c r="AH290" s="1254"/>
      <c r="AI290" s="1254"/>
      <c r="AJ290" s="1254"/>
      <c r="AK290" s="1254"/>
      <c r="AL290" s="1254"/>
      <c r="AM290" s="1255"/>
      <c r="AN290" s="1252"/>
      <c r="AO290" s="1254"/>
      <c r="AP290" s="1254"/>
      <c r="AQ290" s="1254"/>
      <c r="AR290" s="1254"/>
      <c r="AS290" s="1254"/>
      <c r="AT290" s="1255"/>
      <c r="AU290" s="1252"/>
      <c r="AV290" s="1254"/>
      <c r="AW290" s="1254"/>
      <c r="AX290" s="1257"/>
      <c r="AY290" s="1261"/>
      <c r="AZ290" s="1264"/>
      <c r="BA290" s="1267"/>
      <c r="BB290" s="1209"/>
      <c r="BC290" s="1050"/>
      <c r="BD290" s="1050"/>
      <c r="BE290" s="1050"/>
      <c r="BF290" s="1062"/>
    </row>
    <row r="291" spans="2:58" ht="20.25" customHeight="1">
      <c r="B291" s="939"/>
      <c r="C291" s="959"/>
      <c r="D291" s="979"/>
      <c r="E291" s="989"/>
      <c r="F291" s="993"/>
      <c r="G291" s="1006"/>
      <c r="H291" s="1018"/>
      <c r="I291" s="1026"/>
      <c r="J291" s="1026"/>
      <c r="K291" s="1031"/>
      <c r="L291" s="1040"/>
      <c r="M291" s="1049"/>
      <c r="N291" s="1049"/>
      <c r="O291" s="1061"/>
      <c r="P291" s="1069" t="s">
        <v>590</v>
      </c>
      <c r="Q291" s="1078"/>
      <c r="R291" s="1086"/>
      <c r="S291" s="1103" t="str">
        <f>IF(S290="","",VLOOKUP(S290,'標準様式１シフト記号表（勤務時間帯）'!$C$7:$K$36,9,FALSE))</f>
        <v/>
      </c>
      <c r="T291" s="1116" t="str">
        <f>IF(T290="","",VLOOKUP(T290,'標準様式１シフト記号表（勤務時間帯）'!$C$7:$K$36,9,FALSE))</f>
        <v/>
      </c>
      <c r="U291" s="1116" t="str">
        <f>IF(U290="","",VLOOKUP(U290,'標準様式１シフト記号表（勤務時間帯）'!$C$7:$K$36,9,FALSE))</f>
        <v/>
      </c>
      <c r="V291" s="1116" t="str">
        <f>IF(V290="","",VLOOKUP(V290,'標準様式１シフト記号表（勤務時間帯）'!$C$7:$K$36,9,FALSE))</f>
        <v/>
      </c>
      <c r="W291" s="1116" t="str">
        <f>IF(W290="","",VLOOKUP(W290,'標準様式１シフト記号表（勤務時間帯）'!$C$7:$K$36,9,FALSE))</f>
        <v/>
      </c>
      <c r="X291" s="1116" t="str">
        <f>IF(X290="","",VLOOKUP(X290,'標準様式１シフト記号表（勤務時間帯）'!$C$7:$K$36,9,FALSE))</f>
        <v/>
      </c>
      <c r="Y291" s="1127" t="str">
        <f>IF(Y290="","",VLOOKUP(Y290,'標準様式１シフト記号表（勤務時間帯）'!$C$7:$K$36,9,FALSE))</f>
        <v/>
      </c>
      <c r="Z291" s="1103" t="str">
        <f>IF(Z290="","",VLOOKUP(Z290,'標準様式１シフト記号表（勤務時間帯）'!$C$7:$K$36,9,FALSE))</f>
        <v/>
      </c>
      <c r="AA291" s="1116" t="str">
        <f>IF(AA290="","",VLOOKUP(AA290,'標準様式１シフト記号表（勤務時間帯）'!$C$7:$K$36,9,FALSE))</f>
        <v/>
      </c>
      <c r="AB291" s="1116" t="str">
        <f>IF(AB290="","",VLOOKUP(AB290,'標準様式１シフト記号表（勤務時間帯）'!$C$7:$K$36,9,FALSE))</f>
        <v/>
      </c>
      <c r="AC291" s="1116" t="str">
        <f>IF(AC290="","",VLOOKUP(AC290,'標準様式１シフト記号表（勤務時間帯）'!$C$7:$K$36,9,FALSE))</f>
        <v/>
      </c>
      <c r="AD291" s="1116" t="str">
        <f>IF(AD290="","",VLOOKUP(AD290,'標準様式１シフト記号表（勤務時間帯）'!$C$7:$K$36,9,FALSE))</f>
        <v/>
      </c>
      <c r="AE291" s="1116" t="str">
        <f>IF(AE290="","",VLOOKUP(AE290,'標準様式１シフト記号表（勤務時間帯）'!$C$7:$K$36,9,FALSE))</f>
        <v/>
      </c>
      <c r="AF291" s="1127" t="str">
        <f>IF(AF290="","",VLOOKUP(AF290,'標準様式１シフト記号表（勤務時間帯）'!$C$7:$K$36,9,FALSE))</f>
        <v/>
      </c>
      <c r="AG291" s="1103" t="str">
        <f>IF(AG290="","",VLOOKUP(AG290,'標準様式１シフト記号表（勤務時間帯）'!$C$7:$K$36,9,FALSE))</f>
        <v/>
      </c>
      <c r="AH291" s="1116" t="str">
        <f>IF(AH290="","",VLOOKUP(AH290,'標準様式１シフト記号表（勤務時間帯）'!$C$7:$K$36,9,FALSE))</f>
        <v/>
      </c>
      <c r="AI291" s="1116" t="str">
        <f>IF(AI290="","",VLOOKUP(AI290,'標準様式１シフト記号表（勤務時間帯）'!$C$7:$K$36,9,FALSE))</f>
        <v/>
      </c>
      <c r="AJ291" s="1116" t="str">
        <f>IF(AJ290="","",VLOOKUP(AJ290,'標準様式１シフト記号表（勤務時間帯）'!$C$7:$K$36,9,FALSE))</f>
        <v/>
      </c>
      <c r="AK291" s="1116" t="str">
        <f>IF(AK290="","",VLOOKUP(AK290,'標準様式１シフト記号表（勤務時間帯）'!$C$7:$K$36,9,FALSE))</f>
        <v/>
      </c>
      <c r="AL291" s="1116" t="str">
        <f>IF(AL290="","",VLOOKUP(AL290,'標準様式１シフト記号表（勤務時間帯）'!$C$7:$K$36,9,FALSE))</f>
        <v/>
      </c>
      <c r="AM291" s="1127" t="str">
        <f>IF(AM290="","",VLOOKUP(AM290,'標準様式１シフト記号表（勤務時間帯）'!$C$7:$K$36,9,FALSE))</f>
        <v/>
      </c>
      <c r="AN291" s="1103" t="str">
        <f>IF(AN290="","",VLOOKUP(AN290,'標準様式１シフト記号表（勤務時間帯）'!$C$7:$K$36,9,FALSE))</f>
        <v/>
      </c>
      <c r="AO291" s="1116" t="str">
        <f>IF(AO290="","",VLOOKUP(AO290,'標準様式１シフト記号表（勤務時間帯）'!$C$7:$K$36,9,FALSE))</f>
        <v/>
      </c>
      <c r="AP291" s="1116" t="str">
        <f>IF(AP290="","",VLOOKUP(AP290,'標準様式１シフト記号表（勤務時間帯）'!$C$7:$K$36,9,FALSE))</f>
        <v/>
      </c>
      <c r="AQ291" s="1116" t="str">
        <f>IF(AQ290="","",VLOOKUP(AQ290,'標準様式１シフト記号表（勤務時間帯）'!$C$7:$K$36,9,FALSE))</f>
        <v/>
      </c>
      <c r="AR291" s="1116" t="str">
        <f>IF(AR290="","",VLOOKUP(AR290,'標準様式１シフト記号表（勤務時間帯）'!$C$7:$K$36,9,FALSE))</f>
        <v/>
      </c>
      <c r="AS291" s="1116" t="str">
        <f>IF(AS290="","",VLOOKUP(AS290,'標準様式１シフト記号表（勤務時間帯）'!$C$7:$K$36,9,FALSE))</f>
        <v/>
      </c>
      <c r="AT291" s="1127" t="str">
        <f>IF(AT290="","",VLOOKUP(AT290,'標準様式１シフト記号表（勤務時間帯）'!$C$7:$K$36,9,FALSE))</f>
        <v/>
      </c>
      <c r="AU291" s="1103" t="str">
        <f>IF(AU290="","",VLOOKUP(AU290,'標準様式１シフト記号表（勤務時間帯）'!$C$7:$K$36,9,FALSE))</f>
        <v/>
      </c>
      <c r="AV291" s="1116" t="str">
        <f>IF(AV290="","",VLOOKUP(AV290,'標準様式１シフト記号表（勤務時間帯）'!$C$7:$K$36,9,FALSE))</f>
        <v/>
      </c>
      <c r="AW291" s="1116" t="str">
        <f>IF(AW290="","",VLOOKUP(AW290,'標準様式１シフト記号表（勤務時間帯）'!$C$7:$K$36,9,FALSE))</f>
        <v/>
      </c>
      <c r="AX291" s="1162">
        <f>IF($BB$4="４週",SUM(S291:AT291),IF($BB$4="暦月",SUM(S291:AW291),""))</f>
        <v>0</v>
      </c>
      <c r="AY291" s="1175"/>
      <c r="AZ291" s="1186">
        <f>IF($BB$4="４週",AX291/4,IF($BB$4="暦月",'標準様式１（100名）'!AX291/('標準様式１（100名）'!$BB$9/7),""))</f>
        <v>0</v>
      </c>
      <c r="BA291" s="1195"/>
      <c r="BB291" s="1210"/>
      <c r="BC291" s="1049"/>
      <c r="BD291" s="1049"/>
      <c r="BE291" s="1049"/>
      <c r="BF291" s="1061"/>
    </row>
    <row r="292" spans="2:58" ht="20.25" customHeight="1">
      <c r="B292" s="939"/>
      <c r="C292" s="960"/>
      <c r="D292" s="980"/>
      <c r="E292" s="990"/>
      <c r="F292" s="1244">
        <f>C290</f>
        <v>0</v>
      </c>
      <c r="G292" s="1007"/>
      <c r="H292" s="1018"/>
      <c r="I292" s="1026"/>
      <c r="J292" s="1026"/>
      <c r="K292" s="1031"/>
      <c r="L292" s="1042"/>
      <c r="M292" s="1051"/>
      <c r="N292" s="1051"/>
      <c r="O292" s="1063"/>
      <c r="P292" s="1070" t="s">
        <v>316</v>
      </c>
      <c r="Q292" s="1079"/>
      <c r="R292" s="1087"/>
      <c r="S292" s="1104" t="str">
        <f>IF(S290="","",VLOOKUP(S290,'標準様式１シフト記号表（勤務時間帯）'!$C$7:$U$36,19,FALSE))</f>
        <v/>
      </c>
      <c r="T292" s="1117" t="str">
        <f>IF(T290="","",VLOOKUP(T290,'標準様式１シフト記号表（勤務時間帯）'!$C$7:$U$36,19,FALSE))</f>
        <v/>
      </c>
      <c r="U292" s="1117" t="str">
        <f>IF(U290="","",VLOOKUP(U290,'標準様式１シフト記号表（勤務時間帯）'!$C$7:$U$36,19,FALSE))</f>
        <v/>
      </c>
      <c r="V292" s="1117" t="str">
        <f>IF(V290="","",VLOOKUP(V290,'標準様式１シフト記号表（勤務時間帯）'!$C$7:$U$36,19,FALSE))</f>
        <v/>
      </c>
      <c r="W292" s="1117" t="str">
        <f>IF(W290="","",VLOOKUP(W290,'標準様式１シフト記号表（勤務時間帯）'!$C$7:$U$36,19,FALSE))</f>
        <v/>
      </c>
      <c r="X292" s="1117" t="str">
        <f>IF(X290="","",VLOOKUP(X290,'標準様式１シフト記号表（勤務時間帯）'!$C$7:$U$36,19,FALSE))</f>
        <v/>
      </c>
      <c r="Y292" s="1128" t="str">
        <f>IF(Y290="","",VLOOKUP(Y290,'標準様式１シフト記号表（勤務時間帯）'!$C$7:$U$36,19,FALSE))</f>
        <v/>
      </c>
      <c r="Z292" s="1104" t="str">
        <f>IF(Z290="","",VLOOKUP(Z290,'標準様式１シフト記号表（勤務時間帯）'!$C$7:$U$36,19,FALSE))</f>
        <v/>
      </c>
      <c r="AA292" s="1117" t="str">
        <f>IF(AA290="","",VLOOKUP(AA290,'標準様式１シフト記号表（勤務時間帯）'!$C$7:$U$36,19,FALSE))</f>
        <v/>
      </c>
      <c r="AB292" s="1117" t="str">
        <f>IF(AB290="","",VLOOKUP(AB290,'標準様式１シフト記号表（勤務時間帯）'!$C$7:$U$36,19,FALSE))</f>
        <v/>
      </c>
      <c r="AC292" s="1117" t="str">
        <f>IF(AC290="","",VLOOKUP(AC290,'標準様式１シフト記号表（勤務時間帯）'!$C$7:$U$36,19,FALSE))</f>
        <v/>
      </c>
      <c r="AD292" s="1117" t="str">
        <f>IF(AD290="","",VLOOKUP(AD290,'標準様式１シフト記号表（勤務時間帯）'!$C$7:$U$36,19,FALSE))</f>
        <v/>
      </c>
      <c r="AE292" s="1117" t="str">
        <f>IF(AE290="","",VLOOKUP(AE290,'標準様式１シフト記号表（勤務時間帯）'!$C$7:$U$36,19,FALSE))</f>
        <v/>
      </c>
      <c r="AF292" s="1128" t="str">
        <f>IF(AF290="","",VLOOKUP(AF290,'標準様式１シフト記号表（勤務時間帯）'!$C$7:$U$36,19,FALSE))</f>
        <v/>
      </c>
      <c r="AG292" s="1104" t="str">
        <f>IF(AG290="","",VLOOKUP(AG290,'標準様式１シフト記号表（勤務時間帯）'!$C$7:$U$36,19,FALSE))</f>
        <v/>
      </c>
      <c r="AH292" s="1117" t="str">
        <f>IF(AH290="","",VLOOKUP(AH290,'標準様式１シフト記号表（勤務時間帯）'!$C$7:$U$36,19,FALSE))</f>
        <v/>
      </c>
      <c r="AI292" s="1117" t="str">
        <f>IF(AI290="","",VLOOKUP(AI290,'標準様式１シフト記号表（勤務時間帯）'!$C$7:$U$36,19,FALSE))</f>
        <v/>
      </c>
      <c r="AJ292" s="1117" t="str">
        <f>IF(AJ290="","",VLOOKUP(AJ290,'標準様式１シフト記号表（勤務時間帯）'!$C$7:$U$36,19,FALSE))</f>
        <v/>
      </c>
      <c r="AK292" s="1117" t="str">
        <f>IF(AK290="","",VLOOKUP(AK290,'標準様式１シフト記号表（勤務時間帯）'!$C$7:$U$36,19,FALSE))</f>
        <v/>
      </c>
      <c r="AL292" s="1117" t="str">
        <f>IF(AL290="","",VLOOKUP(AL290,'標準様式１シフト記号表（勤務時間帯）'!$C$7:$U$36,19,FALSE))</f>
        <v/>
      </c>
      <c r="AM292" s="1128" t="str">
        <f>IF(AM290="","",VLOOKUP(AM290,'標準様式１シフト記号表（勤務時間帯）'!$C$7:$U$36,19,FALSE))</f>
        <v/>
      </c>
      <c r="AN292" s="1104" t="str">
        <f>IF(AN290="","",VLOOKUP(AN290,'標準様式１シフト記号表（勤務時間帯）'!$C$7:$U$36,19,FALSE))</f>
        <v/>
      </c>
      <c r="AO292" s="1117" t="str">
        <f>IF(AO290="","",VLOOKUP(AO290,'標準様式１シフト記号表（勤務時間帯）'!$C$7:$U$36,19,FALSE))</f>
        <v/>
      </c>
      <c r="AP292" s="1117" t="str">
        <f>IF(AP290="","",VLOOKUP(AP290,'標準様式１シフト記号表（勤務時間帯）'!$C$7:$U$36,19,FALSE))</f>
        <v/>
      </c>
      <c r="AQ292" s="1117" t="str">
        <f>IF(AQ290="","",VLOOKUP(AQ290,'標準様式１シフト記号表（勤務時間帯）'!$C$7:$U$36,19,FALSE))</f>
        <v/>
      </c>
      <c r="AR292" s="1117" t="str">
        <f>IF(AR290="","",VLOOKUP(AR290,'標準様式１シフト記号表（勤務時間帯）'!$C$7:$U$36,19,FALSE))</f>
        <v/>
      </c>
      <c r="AS292" s="1117" t="str">
        <f>IF(AS290="","",VLOOKUP(AS290,'標準様式１シフト記号表（勤務時間帯）'!$C$7:$U$36,19,FALSE))</f>
        <v/>
      </c>
      <c r="AT292" s="1128" t="str">
        <f>IF(AT290="","",VLOOKUP(AT290,'標準様式１シフト記号表（勤務時間帯）'!$C$7:$U$36,19,FALSE))</f>
        <v/>
      </c>
      <c r="AU292" s="1104" t="str">
        <f>IF(AU290="","",VLOOKUP(AU290,'標準様式１シフト記号表（勤務時間帯）'!$C$7:$U$36,19,FALSE))</f>
        <v/>
      </c>
      <c r="AV292" s="1117" t="str">
        <f>IF(AV290="","",VLOOKUP(AV290,'標準様式１シフト記号表（勤務時間帯）'!$C$7:$U$36,19,FALSE))</f>
        <v/>
      </c>
      <c r="AW292" s="1117" t="str">
        <f>IF(AW290="","",VLOOKUP(AW290,'標準様式１シフト記号表（勤務時間帯）'!$C$7:$U$36,19,FALSE))</f>
        <v/>
      </c>
      <c r="AX292" s="1163">
        <f>IF($BB$4="４週",SUM(S292:AT292),IF($BB$4="暦月",SUM(S292:AW292),""))</f>
        <v>0</v>
      </c>
      <c r="AY292" s="1176"/>
      <c r="AZ292" s="1187">
        <f>IF($BB$4="４週",AX292/4,IF($BB$4="暦月",'標準様式１（100名）'!AX292/('標準様式１（100名）'!$BB$9/7),""))</f>
        <v>0</v>
      </c>
      <c r="BA292" s="1196"/>
      <c r="BB292" s="1211"/>
      <c r="BC292" s="1051"/>
      <c r="BD292" s="1051"/>
      <c r="BE292" s="1051"/>
      <c r="BF292" s="1063"/>
    </row>
    <row r="293" spans="2:58" ht="20.25" customHeight="1">
      <c r="B293" s="939">
        <f>B290+1</f>
        <v>91</v>
      </c>
      <c r="C293" s="958"/>
      <c r="D293" s="978"/>
      <c r="E293" s="988"/>
      <c r="F293" s="995"/>
      <c r="G293" s="995"/>
      <c r="H293" s="1019"/>
      <c r="I293" s="1026"/>
      <c r="J293" s="1026"/>
      <c r="K293" s="1031"/>
      <c r="L293" s="1041"/>
      <c r="M293" s="1050"/>
      <c r="N293" s="1050"/>
      <c r="O293" s="1062"/>
      <c r="P293" s="1071" t="s">
        <v>589</v>
      </c>
      <c r="Q293" s="1080"/>
      <c r="R293" s="1088"/>
      <c r="S293" s="1252"/>
      <c r="T293" s="1254"/>
      <c r="U293" s="1254"/>
      <c r="V293" s="1254"/>
      <c r="W293" s="1254"/>
      <c r="X293" s="1254"/>
      <c r="Y293" s="1255"/>
      <c r="Z293" s="1252"/>
      <c r="AA293" s="1254"/>
      <c r="AB293" s="1254"/>
      <c r="AC293" s="1254"/>
      <c r="AD293" s="1254"/>
      <c r="AE293" s="1254"/>
      <c r="AF293" s="1255"/>
      <c r="AG293" s="1252"/>
      <c r="AH293" s="1254"/>
      <c r="AI293" s="1254"/>
      <c r="AJ293" s="1254"/>
      <c r="AK293" s="1254"/>
      <c r="AL293" s="1254"/>
      <c r="AM293" s="1255"/>
      <c r="AN293" s="1252"/>
      <c r="AO293" s="1254"/>
      <c r="AP293" s="1254"/>
      <c r="AQ293" s="1254"/>
      <c r="AR293" s="1254"/>
      <c r="AS293" s="1254"/>
      <c r="AT293" s="1255"/>
      <c r="AU293" s="1252"/>
      <c r="AV293" s="1254"/>
      <c r="AW293" s="1254"/>
      <c r="AX293" s="1257"/>
      <c r="AY293" s="1261"/>
      <c r="AZ293" s="1264"/>
      <c r="BA293" s="1267"/>
      <c r="BB293" s="1209"/>
      <c r="BC293" s="1050"/>
      <c r="BD293" s="1050"/>
      <c r="BE293" s="1050"/>
      <c r="BF293" s="1062"/>
    </row>
    <row r="294" spans="2:58" ht="20.25" customHeight="1">
      <c r="B294" s="939"/>
      <c r="C294" s="959"/>
      <c r="D294" s="979"/>
      <c r="E294" s="989"/>
      <c r="F294" s="993"/>
      <c r="G294" s="1006"/>
      <c r="H294" s="1018"/>
      <c r="I294" s="1026"/>
      <c r="J294" s="1026"/>
      <c r="K294" s="1031"/>
      <c r="L294" s="1040"/>
      <c r="M294" s="1049"/>
      <c r="N294" s="1049"/>
      <c r="O294" s="1061"/>
      <c r="P294" s="1069" t="s">
        <v>590</v>
      </c>
      <c r="Q294" s="1078"/>
      <c r="R294" s="1086"/>
      <c r="S294" s="1103" t="str">
        <f>IF(S293="","",VLOOKUP(S293,'標準様式１シフト記号表（勤務時間帯）'!$C$7:$K$36,9,FALSE))</f>
        <v/>
      </c>
      <c r="T294" s="1116" t="str">
        <f>IF(T293="","",VLOOKUP(T293,'標準様式１シフト記号表（勤務時間帯）'!$C$7:$K$36,9,FALSE))</f>
        <v/>
      </c>
      <c r="U294" s="1116" t="str">
        <f>IF(U293="","",VLOOKUP(U293,'標準様式１シフト記号表（勤務時間帯）'!$C$7:$K$36,9,FALSE))</f>
        <v/>
      </c>
      <c r="V294" s="1116" t="str">
        <f>IF(V293="","",VLOOKUP(V293,'標準様式１シフト記号表（勤務時間帯）'!$C$7:$K$36,9,FALSE))</f>
        <v/>
      </c>
      <c r="W294" s="1116" t="str">
        <f>IF(W293="","",VLOOKUP(W293,'標準様式１シフト記号表（勤務時間帯）'!$C$7:$K$36,9,FALSE))</f>
        <v/>
      </c>
      <c r="X294" s="1116" t="str">
        <f>IF(X293="","",VLOOKUP(X293,'標準様式１シフト記号表（勤務時間帯）'!$C$7:$K$36,9,FALSE))</f>
        <v/>
      </c>
      <c r="Y294" s="1127" t="str">
        <f>IF(Y293="","",VLOOKUP(Y293,'標準様式１シフト記号表（勤務時間帯）'!$C$7:$K$36,9,FALSE))</f>
        <v/>
      </c>
      <c r="Z294" s="1103" t="str">
        <f>IF(Z293="","",VLOOKUP(Z293,'標準様式１シフト記号表（勤務時間帯）'!$C$7:$K$36,9,FALSE))</f>
        <v/>
      </c>
      <c r="AA294" s="1116" t="str">
        <f>IF(AA293="","",VLOOKUP(AA293,'標準様式１シフト記号表（勤務時間帯）'!$C$7:$K$36,9,FALSE))</f>
        <v/>
      </c>
      <c r="AB294" s="1116" t="str">
        <f>IF(AB293="","",VLOOKUP(AB293,'標準様式１シフト記号表（勤務時間帯）'!$C$7:$K$36,9,FALSE))</f>
        <v/>
      </c>
      <c r="AC294" s="1116" t="str">
        <f>IF(AC293="","",VLOOKUP(AC293,'標準様式１シフト記号表（勤務時間帯）'!$C$7:$K$36,9,FALSE))</f>
        <v/>
      </c>
      <c r="AD294" s="1116" t="str">
        <f>IF(AD293="","",VLOOKUP(AD293,'標準様式１シフト記号表（勤務時間帯）'!$C$7:$K$36,9,FALSE))</f>
        <v/>
      </c>
      <c r="AE294" s="1116" t="str">
        <f>IF(AE293="","",VLOOKUP(AE293,'標準様式１シフト記号表（勤務時間帯）'!$C$7:$K$36,9,FALSE))</f>
        <v/>
      </c>
      <c r="AF294" s="1127" t="str">
        <f>IF(AF293="","",VLOOKUP(AF293,'標準様式１シフト記号表（勤務時間帯）'!$C$7:$K$36,9,FALSE))</f>
        <v/>
      </c>
      <c r="AG294" s="1103" t="str">
        <f>IF(AG293="","",VLOOKUP(AG293,'標準様式１シフト記号表（勤務時間帯）'!$C$7:$K$36,9,FALSE))</f>
        <v/>
      </c>
      <c r="AH294" s="1116" t="str">
        <f>IF(AH293="","",VLOOKUP(AH293,'標準様式１シフト記号表（勤務時間帯）'!$C$7:$K$36,9,FALSE))</f>
        <v/>
      </c>
      <c r="AI294" s="1116" t="str">
        <f>IF(AI293="","",VLOOKUP(AI293,'標準様式１シフト記号表（勤務時間帯）'!$C$7:$K$36,9,FALSE))</f>
        <v/>
      </c>
      <c r="AJ294" s="1116" t="str">
        <f>IF(AJ293="","",VLOOKUP(AJ293,'標準様式１シフト記号表（勤務時間帯）'!$C$7:$K$36,9,FALSE))</f>
        <v/>
      </c>
      <c r="AK294" s="1116" t="str">
        <f>IF(AK293="","",VLOOKUP(AK293,'標準様式１シフト記号表（勤務時間帯）'!$C$7:$K$36,9,FALSE))</f>
        <v/>
      </c>
      <c r="AL294" s="1116" t="str">
        <f>IF(AL293="","",VLOOKUP(AL293,'標準様式１シフト記号表（勤務時間帯）'!$C$7:$K$36,9,FALSE))</f>
        <v/>
      </c>
      <c r="AM294" s="1127" t="str">
        <f>IF(AM293="","",VLOOKUP(AM293,'標準様式１シフト記号表（勤務時間帯）'!$C$7:$K$36,9,FALSE))</f>
        <v/>
      </c>
      <c r="AN294" s="1103" t="str">
        <f>IF(AN293="","",VLOOKUP(AN293,'標準様式１シフト記号表（勤務時間帯）'!$C$7:$K$36,9,FALSE))</f>
        <v/>
      </c>
      <c r="AO294" s="1116" t="str">
        <f>IF(AO293="","",VLOOKUP(AO293,'標準様式１シフト記号表（勤務時間帯）'!$C$7:$K$36,9,FALSE))</f>
        <v/>
      </c>
      <c r="AP294" s="1116" t="str">
        <f>IF(AP293="","",VLOOKUP(AP293,'標準様式１シフト記号表（勤務時間帯）'!$C$7:$K$36,9,FALSE))</f>
        <v/>
      </c>
      <c r="AQ294" s="1116" t="str">
        <f>IF(AQ293="","",VLOOKUP(AQ293,'標準様式１シフト記号表（勤務時間帯）'!$C$7:$K$36,9,FALSE))</f>
        <v/>
      </c>
      <c r="AR294" s="1116" t="str">
        <f>IF(AR293="","",VLOOKUP(AR293,'標準様式１シフト記号表（勤務時間帯）'!$C$7:$K$36,9,FALSE))</f>
        <v/>
      </c>
      <c r="AS294" s="1116" t="str">
        <f>IF(AS293="","",VLOOKUP(AS293,'標準様式１シフト記号表（勤務時間帯）'!$C$7:$K$36,9,FALSE))</f>
        <v/>
      </c>
      <c r="AT294" s="1127" t="str">
        <f>IF(AT293="","",VLOOKUP(AT293,'標準様式１シフト記号表（勤務時間帯）'!$C$7:$K$36,9,FALSE))</f>
        <v/>
      </c>
      <c r="AU294" s="1103" t="str">
        <f>IF(AU293="","",VLOOKUP(AU293,'標準様式１シフト記号表（勤務時間帯）'!$C$7:$K$36,9,FALSE))</f>
        <v/>
      </c>
      <c r="AV294" s="1116" t="str">
        <f>IF(AV293="","",VLOOKUP(AV293,'標準様式１シフト記号表（勤務時間帯）'!$C$7:$K$36,9,FALSE))</f>
        <v/>
      </c>
      <c r="AW294" s="1116" t="str">
        <f>IF(AW293="","",VLOOKUP(AW293,'標準様式１シフト記号表（勤務時間帯）'!$C$7:$K$36,9,FALSE))</f>
        <v/>
      </c>
      <c r="AX294" s="1162">
        <f>IF($BB$4="４週",SUM(S294:AT294),IF($BB$4="暦月",SUM(S294:AW294),""))</f>
        <v>0</v>
      </c>
      <c r="AY294" s="1175"/>
      <c r="AZ294" s="1186">
        <f>IF($BB$4="４週",AX294/4,IF($BB$4="暦月",'標準様式１（100名）'!AX294/('標準様式１（100名）'!$BB$9/7),""))</f>
        <v>0</v>
      </c>
      <c r="BA294" s="1195"/>
      <c r="BB294" s="1210"/>
      <c r="BC294" s="1049"/>
      <c r="BD294" s="1049"/>
      <c r="BE294" s="1049"/>
      <c r="BF294" s="1061"/>
    </row>
    <row r="295" spans="2:58" ht="20.25" customHeight="1">
      <c r="B295" s="939"/>
      <c r="C295" s="960"/>
      <c r="D295" s="980"/>
      <c r="E295" s="990"/>
      <c r="F295" s="1244">
        <f>C293</f>
        <v>0</v>
      </c>
      <c r="G295" s="1007"/>
      <c r="H295" s="1018"/>
      <c r="I295" s="1026"/>
      <c r="J295" s="1026"/>
      <c r="K295" s="1031"/>
      <c r="L295" s="1042"/>
      <c r="M295" s="1051"/>
      <c r="N295" s="1051"/>
      <c r="O295" s="1063"/>
      <c r="P295" s="1070" t="s">
        <v>316</v>
      </c>
      <c r="Q295" s="1079"/>
      <c r="R295" s="1087"/>
      <c r="S295" s="1104" t="str">
        <f>IF(S293="","",VLOOKUP(S293,'標準様式１シフト記号表（勤務時間帯）'!$C$7:$U$36,19,FALSE))</f>
        <v/>
      </c>
      <c r="T295" s="1117" t="str">
        <f>IF(T293="","",VLOOKUP(T293,'標準様式１シフト記号表（勤務時間帯）'!$C$7:$U$36,19,FALSE))</f>
        <v/>
      </c>
      <c r="U295" s="1117" t="str">
        <f>IF(U293="","",VLOOKUP(U293,'標準様式１シフト記号表（勤務時間帯）'!$C$7:$U$36,19,FALSE))</f>
        <v/>
      </c>
      <c r="V295" s="1117" t="str">
        <f>IF(V293="","",VLOOKUP(V293,'標準様式１シフト記号表（勤務時間帯）'!$C$7:$U$36,19,FALSE))</f>
        <v/>
      </c>
      <c r="W295" s="1117" t="str">
        <f>IF(W293="","",VLOOKUP(W293,'標準様式１シフト記号表（勤務時間帯）'!$C$7:$U$36,19,FALSE))</f>
        <v/>
      </c>
      <c r="X295" s="1117" t="str">
        <f>IF(X293="","",VLOOKUP(X293,'標準様式１シフト記号表（勤務時間帯）'!$C$7:$U$36,19,FALSE))</f>
        <v/>
      </c>
      <c r="Y295" s="1128" t="str">
        <f>IF(Y293="","",VLOOKUP(Y293,'標準様式１シフト記号表（勤務時間帯）'!$C$7:$U$36,19,FALSE))</f>
        <v/>
      </c>
      <c r="Z295" s="1104" t="str">
        <f>IF(Z293="","",VLOOKUP(Z293,'標準様式１シフト記号表（勤務時間帯）'!$C$7:$U$36,19,FALSE))</f>
        <v/>
      </c>
      <c r="AA295" s="1117" t="str">
        <f>IF(AA293="","",VLOOKUP(AA293,'標準様式１シフト記号表（勤務時間帯）'!$C$7:$U$36,19,FALSE))</f>
        <v/>
      </c>
      <c r="AB295" s="1117" t="str">
        <f>IF(AB293="","",VLOOKUP(AB293,'標準様式１シフト記号表（勤務時間帯）'!$C$7:$U$36,19,FALSE))</f>
        <v/>
      </c>
      <c r="AC295" s="1117" t="str">
        <f>IF(AC293="","",VLOOKUP(AC293,'標準様式１シフト記号表（勤務時間帯）'!$C$7:$U$36,19,FALSE))</f>
        <v/>
      </c>
      <c r="AD295" s="1117" t="str">
        <f>IF(AD293="","",VLOOKUP(AD293,'標準様式１シフト記号表（勤務時間帯）'!$C$7:$U$36,19,FALSE))</f>
        <v/>
      </c>
      <c r="AE295" s="1117" t="str">
        <f>IF(AE293="","",VLOOKUP(AE293,'標準様式１シフト記号表（勤務時間帯）'!$C$7:$U$36,19,FALSE))</f>
        <v/>
      </c>
      <c r="AF295" s="1128" t="str">
        <f>IF(AF293="","",VLOOKUP(AF293,'標準様式１シフト記号表（勤務時間帯）'!$C$7:$U$36,19,FALSE))</f>
        <v/>
      </c>
      <c r="AG295" s="1104" t="str">
        <f>IF(AG293="","",VLOOKUP(AG293,'標準様式１シフト記号表（勤務時間帯）'!$C$7:$U$36,19,FALSE))</f>
        <v/>
      </c>
      <c r="AH295" s="1117" t="str">
        <f>IF(AH293="","",VLOOKUP(AH293,'標準様式１シフト記号表（勤務時間帯）'!$C$7:$U$36,19,FALSE))</f>
        <v/>
      </c>
      <c r="AI295" s="1117" t="str">
        <f>IF(AI293="","",VLOOKUP(AI293,'標準様式１シフト記号表（勤務時間帯）'!$C$7:$U$36,19,FALSE))</f>
        <v/>
      </c>
      <c r="AJ295" s="1117" t="str">
        <f>IF(AJ293="","",VLOOKUP(AJ293,'標準様式１シフト記号表（勤務時間帯）'!$C$7:$U$36,19,FALSE))</f>
        <v/>
      </c>
      <c r="AK295" s="1117" t="str">
        <f>IF(AK293="","",VLOOKUP(AK293,'標準様式１シフト記号表（勤務時間帯）'!$C$7:$U$36,19,FALSE))</f>
        <v/>
      </c>
      <c r="AL295" s="1117" t="str">
        <f>IF(AL293="","",VLOOKUP(AL293,'標準様式１シフト記号表（勤務時間帯）'!$C$7:$U$36,19,FALSE))</f>
        <v/>
      </c>
      <c r="AM295" s="1128" t="str">
        <f>IF(AM293="","",VLOOKUP(AM293,'標準様式１シフト記号表（勤務時間帯）'!$C$7:$U$36,19,FALSE))</f>
        <v/>
      </c>
      <c r="AN295" s="1104" t="str">
        <f>IF(AN293="","",VLOOKUP(AN293,'標準様式１シフト記号表（勤務時間帯）'!$C$7:$U$36,19,FALSE))</f>
        <v/>
      </c>
      <c r="AO295" s="1117" t="str">
        <f>IF(AO293="","",VLOOKUP(AO293,'標準様式１シフト記号表（勤務時間帯）'!$C$7:$U$36,19,FALSE))</f>
        <v/>
      </c>
      <c r="AP295" s="1117" t="str">
        <f>IF(AP293="","",VLOOKUP(AP293,'標準様式１シフト記号表（勤務時間帯）'!$C$7:$U$36,19,FALSE))</f>
        <v/>
      </c>
      <c r="AQ295" s="1117" t="str">
        <f>IF(AQ293="","",VLOOKUP(AQ293,'標準様式１シフト記号表（勤務時間帯）'!$C$7:$U$36,19,FALSE))</f>
        <v/>
      </c>
      <c r="AR295" s="1117" t="str">
        <f>IF(AR293="","",VLOOKUP(AR293,'標準様式１シフト記号表（勤務時間帯）'!$C$7:$U$36,19,FALSE))</f>
        <v/>
      </c>
      <c r="AS295" s="1117" t="str">
        <f>IF(AS293="","",VLOOKUP(AS293,'標準様式１シフト記号表（勤務時間帯）'!$C$7:$U$36,19,FALSE))</f>
        <v/>
      </c>
      <c r="AT295" s="1128" t="str">
        <f>IF(AT293="","",VLOOKUP(AT293,'標準様式１シフト記号表（勤務時間帯）'!$C$7:$U$36,19,FALSE))</f>
        <v/>
      </c>
      <c r="AU295" s="1104" t="str">
        <f>IF(AU293="","",VLOOKUP(AU293,'標準様式１シフト記号表（勤務時間帯）'!$C$7:$U$36,19,FALSE))</f>
        <v/>
      </c>
      <c r="AV295" s="1117" t="str">
        <f>IF(AV293="","",VLOOKUP(AV293,'標準様式１シフト記号表（勤務時間帯）'!$C$7:$U$36,19,FALSE))</f>
        <v/>
      </c>
      <c r="AW295" s="1117" t="str">
        <f>IF(AW293="","",VLOOKUP(AW293,'標準様式１シフト記号表（勤務時間帯）'!$C$7:$U$36,19,FALSE))</f>
        <v/>
      </c>
      <c r="AX295" s="1163">
        <f>IF($BB$4="４週",SUM(S295:AT295),IF($BB$4="暦月",SUM(S295:AW295),""))</f>
        <v>0</v>
      </c>
      <c r="AY295" s="1176"/>
      <c r="AZ295" s="1187">
        <f>IF($BB$4="４週",AX295/4,IF($BB$4="暦月",'標準様式１（100名）'!AX295/('標準様式１（100名）'!$BB$9/7),""))</f>
        <v>0</v>
      </c>
      <c r="BA295" s="1196"/>
      <c r="BB295" s="1211"/>
      <c r="BC295" s="1051"/>
      <c r="BD295" s="1051"/>
      <c r="BE295" s="1051"/>
      <c r="BF295" s="1063"/>
    </row>
    <row r="296" spans="2:58" ht="20.25" customHeight="1">
      <c r="B296" s="939">
        <f>B293+1</f>
        <v>92</v>
      </c>
      <c r="C296" s="958"/>
      <c r="D296" s="978"/>
      <c r="E296" s="988"/>
      <c r="F296" s="995"/>
      <c r="G296" s="995"/>
      <c r="H296" s="1019"/>
      <c r="I296" s="1026"/>
      <c r="J296" s="1026"/>
      <c r="K296" s="1031"/>
      <c r="L296" s="1041"/>
      <c r="M296" s="1050"/>
      <c r="N296" s="1050"/>
      <c r="O296" s="1062"/>
      <c r="P296" s="1071" t="s">
        <v>589</v>
      </c>
      <c r="Q296" s="1080"/>
      <c r="R296" s="1088"/>
      <c r="S296" s="1252"/>
      <c r="T296" s="1254"/>
      <c r="U296" s="1254"/>
      <c r="V296" s="1254"/>
      <c r="W296" s="1254"/>
      <c r="X296" s="1254"/>
      <c r="Y296" s="1255"/>
      <c r="Z296" s="1252"/>
      <c r="AA296" s="1254"/>
      <c r="AB296" s="1254"/>
      <c r="AC296" s="1254"/>
      <c r="AD296" s="1254"/>
      <c r="AE296" s="1254"/>
      <c r="AF296" s="1255"/>
      <c r="AG296" s="1252"/>
      <c r="AH296" s="1254"/>
      <c r="AI296" s="1254"/>
      <c r="AJ296" s="1254"/>
      <c r="AK296" s="1254"/>
      <c r="AL296" s="1254"/>
      <c r="AM296" s="1255"/>
      <c r="AN296" s="1252"/>
      <c r="AO296" s="1254"/>
      <c r="AP296" s="1254"/>
      <c r="AQ296" s="1254"/>
      <c r="AR296" s="1254"/>
      <c r="AS296" s="1254"/>
      <c r="AT296" s="1255"/>
      <c r="AU296" s="1252"/>
      <c r="AV296" s="1254"/>
      <c r="AW296" s="1254"/>
      <c r="AX296" s="1257"/>
      <c r="AY296" s="1261"/>
      <c r="AZ296" s="1264"/>
      <c r="BA296" s="1267"/>
      <c r="BB296" s="1209"/>
      <c r="BC296" s="1050"/>
      <c r="BD296" s="1050"/>
      <c r="BE296" s="1050"/>
      <c r="BF296" s="1062"/>
    </row>
    <row r="297" spans="2:58" ht="20.25" customHeight="1">
      <c r="B297" s="939"/>
      <c r="C297" s="959"/>
      <c r="D297" s="979"/>
      <c r="E297" s="989"/>
      <c r="F297" s="993"/>
      <c r="G297" s="1006"/>
      <c r="H297" s="1018"/>
      <c r="I297" s="1026"/>
      <c r="J297" s="1026"/>
      <c r="K297" s="1031"/>
      <c r="L297" s="1040"/>
      <c r="M297" s="1049"/>
      <c r="N297" s="1049"/>
      <c r="O297" s="1061"/>
      <c r="P297" s="1069" t="s">
        <v>590</v>
      </c>
      <c r="Q297" s="1078"/>
      <c r="R297" s="1086"/>
      <c r="S297" s="1103" t="str">
        <f>IF(S296="","",VLOOKUP(S296,'標準様式１シフト記号表（勤務時間帯）'!$C$7:$K$36,9,FALSE))</f>
        <v/>
      </c>
      <c r="T297" s="1116" t="str">
        <f>IF(T296="","",VLOOKUP(T296,'標準様式１シフト記号表（勤務時間帯）'!$C$7:$K$36,9,FALSE))</f>
        <v/>
      </c>
      <c r="U297" s="1116" t="str">
        <f>IF(U296="","",VLOOKUP(U296,'標準様式１シフト記号表（勤務時間帯）'!$C$7:$K$36,9,FALSE))</f>
        <v/>
      </c>
      <c r="V297" s="1116" t="str">
        <f>IF(V296="","",VLOOKUP(V296,'標準様式１シフト記号表（勤務時間帯）'!$C$7:$K$36,9,FALSE))</f>
        <v/>
      </c>
      <c r="W297" s="1116" t="str">
        <f>IF(W296="","",VLOOKUP(W296,'標準様式１シフト記号表（勤務時間帯）'!$C$7:$K$36,9,FALSE))</f>
        <v/>
      </c>
      <c r="X297" s="1116" t="str">
        <f>IF(X296="","",VLOOKUP(X296,'標準様式１シフト記号表（勤務時間帯）'!$C$7:$K$36,9,FALSE))</f>
        <v/>
      </c>
      <c r="Y297" s="1127" t="str">
        <f>IF(Y296="","",VLOOKUP(Y296,'標準様式１シフト記号表（勤務時間帯）'!$C$7:$K$36,9,FALSE))</f>
        <v/>
      </c>
      <c r="Z297" s="1103" t="str">
        <f>IF(Z296="","",VLOOKUP(Z296,'標準様式１シフト記号表（勤務時間帯）'!$C$7:$K$36,9,FALSE))</f>
        <v/>
      </c>
      <c r="AA297" s="1116" t="str">
        <f>IF(AA296="","",VLOOKUP(AA296,'標準様式１シフト記号表（勤務時間帯）'!$C$7:$K$36,9,FALSE))</f>
        <v/>
      </c>
      <c r="AB297" s="1116" t="str">
        <f>IF(AB296="","",VLOOKUP(AB296,'標準様式１シフト記号表（勤務時間帯）'!$C$7:$K$36,9,FALSE))</f>
        <v/>
      </c>
      <c r="AC297" s="1116" t="str">
        <f>IF(AC296="","",VLOOKUP(AC296,'標準様式１シフト記号表（勤務時間帯）'!$C$7:$K$36,9,FALSE))</f>
        <v/>
      </c>
      <c r="AD297" s="1116" t="str">
        <f>IF(AD296="","",VLOOKUP(AD296,'標準様式１シフト記号表（勤務時間帯）'!$C$7:$K$36,9,FALSE))</f>
        <v/>
      </c>
      <c r="AE297" s="1116" t="str">
        <f>IF(AE296="","",VLOOKUP(AE296,'標準様式１シフト記号表（勤務時間帯）'!$C$7:$K$36,9,FALSE))</f>
        <v/>
      </c>
      <c r="AF297" s="1127" t="str">
        <f>IF(AF296="","",VLOOKUP(AF296,'標準様式１シフト記号表（勤務時間帯）'!$C$7:$K$36,9,FALSE))</f>
        <v/>
      </c>
      <c r="AG297" s="1103" t="str">
        <f>IF(AG296="","",VLOOKUP(AG296,'標準様式１シフト記号表（勤務時間帯）'!$C$7:$K$36,9,FALSE))</f>
        <v/>
      </c>
      <c r="AH297" s="1116" t="str">
        <f>IF(AH296="","",VLOOKUP(AH296,'標準様式１シフト記号表（勤務時間帯）'!$C$7:$K$36,9,FALSE))</f>
        <v/>
      </c>
      <c r="AI297" s="1116" t="str">
        <f>IF(AI296="","",VLOOKUP(AI296,'標準様式１シフト記号表（勤務時間帯）'!$C$7:$K$36,9,FALSE))</f>
        <v/>
      </c>
      <c r="AJ297" s="1116" t="str">
        <f>IF(AJ296="","",VLOOKUP(AJ296,'標準様式１シフト記号表（勤務時間帯）'!$C$7:$K$36,9,FALSE))</f>
        <v/>
      </c>
      <c r="AK297" s="1116" t="str">
        <f>IF(AK296="","",VLOOKUP(AK296,'標準様式１シフト記号表（勤務時間帯）'!$C$7:$K$36,9,FALSE))</f>
        <v/>
      </c>
      <c r="AL297" s="1116" t="str">
        <f>IF(AL296="","",VLOOKUP(AL296,'標準様式１シフト記号表（勤務時間帯）'!$C$7:$K$36,9,FALSE))</f>
        <v/>
      </c>
      <c r="AM297" s="1127" t="str">
        <f>IF(AM296="","",VLOOKUP(AM296,'標準様式１シフト記号表（勤務時間帯）'!$C$7:$K$36,9,FALSE))</f>
        <v/>
      </c>
      <c r="AN297" s="1103" t="str">
        <f>IF(AN296="","",VLOOKUP(AN296,'標準様式１シフト記号表（勤務時間帯）'!$C$7:$K$36,9,FALSE))</f>
        <v/>
      </c>
      <c r="AO297" s="1116" t="str">
        <f>IF(AO296="","",VLOOKUP(AO296,'標準様式１シフト記号表（勤務時間帯）'!$C$7:$K$36,9,FALSE))</f>
        <v/>
      </c>
      <c r="AP297" s="1116" t="str">
        <f>IF(AP296="","",VLOOKUP(AP296,'標準様式１シフト記号表（勤務時間帯）'!$C$7:$K$36,9,FALSE))</f>
        <v/>
      </c>
      <c r="AQ297" s="1116" t="str">
        <f>IF(AQ296="","",VLOOKUP(AQ296,'標準様式１シフト記号表（勤務時間帯）'!$C$7:$K$36,9,FALSE))</f>
        <v/>
      </c>
      <c r="AR297" s="1116" t="str">
        <f>IF(AR296="","",VLOOKUP(AR296,'標準様式１シフト記号表（勤務時間帯）'!$C$7:$K$36,9,FALSE))</f>
        <v/>
      </c>
      <c r="AS297" s="1116" t="str">
        <f>IF(AS296="","",VLOOKUP(AS296,'標準様式１シフト記号表（勤務時間帯）'!$C$7:$K$36,9,FALSE))</f>
        <v/>
      </c>
      <c r="AT297" s="1127" t="str">
        <f>IF(AT296="","",VLOOKUP(AT296,'標準様式１シフト記号表（勤務時間帯）'!$C$7:$K$36,9,FALSE))</f>
        <v/>
      </c>
      <c r="AU297" s="1103" t="str">
        <f>IF(AU296="","",VLOOKUP(AU296,'標準様式１シフト記号表（勤務時間帯）'!$C$7:$K$36,9,FALSE))</f>
        <v/>
      </c>
      <c r="AV297" s="1116" t="str">
        <f>IF(AV296="","",VLOOKUP(AV296,'標準様式１シフト記号表（勤務時間帯）'!$C$7:$K$36,9,FALSE))</f>
        <v/>
      </c>
      <c r="AW297" s="1116" t="str">
        <f>IF(AW296="","",VLOOKUP(AW296,'標準様式１シフト記号表（勤務時間帯）'!$C$7:$K$36,9,FALSE))</f>
        <v/>
      </c>
      <c r="AX297" s="1162">
        <f>IF($BB$4="４週",SUM(S297:AT297),IF($BB$4="暦月",SUM(S297:AW297),""))</f>
        <v>0</v>
      </c>
      <c r="AY297" s="1175"/>
      <c r="AZ297" s="1186">
        <f>IF($BB$4="４週",AX297/4,IF($BB$4="暦月",'標準様式１（100名）'!AX297/('標準様式１（100名）'!$BB$9/7),""))</f>
        <v>0</v>
      </c>
      <c r="BA297" s="1195"/>
      <c r="BB297" s="1210"/>
      <c r="BC297" s="1049"/>
      <c r="BD297" s="1049"/>
      <c r="BE297" s="1049"/>
      <c r="BF297" s="1061"/>
    </row>
    <row r="298" spans="2:58" ht="20.25" customHeight="1">
      <c r="B298" s="939"/>
      <c r="C298" s="960"/>
      <c r="D298" s="980"/>
      <c r="E298" s="990"/>
      <c r="F298" s="1244">
        <f>C296</f>
        <v>0</v>
      </c>
      <c r="G298" s="1007"/>
      <c r="H298" s="1018"/>
      <c r="I298" s="1026"/>
      <c r="J298" s="1026"/>
      <c r="K298" s="1031"/>
      <c r="L298" s="1042"/>
      <c r="M298" s="1051"/>
      <c r="N298" s="1051"/>
      <c r="O298" s="1063"/>
      <c r="P298" s="1070" t="s">
        <v>316</v>
      </c>
      <c r="Q298" s="1079"/>
      <c r="R298" s="1087"/>
      <c r="S298" s="1104" t="str">
        <f>IF(S296="","",VLOOKUP(S296,'標準様式１シフト記号表（勤務時間帯）'!$C$7:$U$36,19,FALSE))</f>
        <v/>
      </c>
      <c r="T298" s="1117" t="str">
        <f>IF(T296="","",VLOOKUP(T296,'標準様式１シフト記号表（勤務時間帯）'!$C$7:$U$36,19,FALSE))</f>
        <v/>
      </c>
      <c r="U298" s="1117" t="str">
        <f>IF(U296="","",VLOOKUP(U296,'標準様式１シフト記号表（勤務時間帯）'!$C$7:$U$36,19,FALSE))</f>
        <v/>
      </c>
      <c r="V298" s="1117" t="str">
        <f>IF(V296="","",VLOOKUP(V296,'標準様式１シフト記号表（勤務時間帯）'!$C$7:$U$36,19,FALSE))</f>
        <v/>
      </c>
      <c r="W298" s="1117" t="str">
        <f>IF(W296="","",VLOOKUP(W296,'標準様式１シフト記号表（勤務時間帯）'!$C$7:$U$36,19,FALSE))</f>
        <v/>
      </c>
      <c r="X298" s="1117" t="str">
        <f>IF(X296="","",VLOOKUP(X296,'標準様式１シフト記号表（勤務時間帯）'!$C$7:$U$36,19,FALSE))</f>
        <v/>
      </c>
      <c r="Y298" s="1128" t="str">
        <f>IF(Y296="","",VLOOKUP(Y296,'標準様式１シフト記号表（勤務時間帯）'!$C$7:$U$36,19,FALSE))</f>
        <v/>
      </c>
      <c r="Z298" s="1104" t="str">
        <f>IF(Z296="","",VLOOKUP(Z296,'標準様式１シフト記号表（勤務時間帯）'!$C$7:$U$36,19,FALSE))</f>
        <v/>
      </c>
      <c r="AA298" s="1117" t="str">
        <f>IF(AA296="","",VLOOKUP(AA296,'標準様式１シフト記号表（勤務時間帯）'!$C$7:$U$36,19,FALSE))</f>
        <v/>
      </c>
      <c r="AB298" s="1117" t="str">
        <f>IF(AB296="","",VLOOKUP(AB296,'標準様式１シフト記号表（勤務時間帯）'!$C$7:$U$36,19,FALSE))</f>
        <v/>
      </c>
      <c r="AC298" s="1117" t="str">
        <f>IF(AC296="","",VLOOKUP(AC296,'標準様式１シフト記号表（勤務時間帯）'!$C$7:$U$36,19,FALSE))</f>
        <v/>
      </c>
      <c r="AD298" s="1117" t="str">
        <f>IF(AD296="","",VLOOKUP(AD296,'標準様式１シフト記号表（勤務時間帯）'!$C$7:$U$36,19,FALSE))</f>
        <v/>
      </c>
      <c r="AE298" s="1117" t="str">
        <f>IF(AE296="","",VLOOKUP(AE296,'標準様式１シフト記号表（勤務時間帯）'!$C$7:$U$36,19,FALSE))</f>
        <v/>
      </c>
      <c r="AF298" s="1128" t="str">
        <f>IF(AF296="","",VLOOKUP(AF296,'標準様式１シフト記号表（勤務時間帯）'!$C$7:$U$36,19,FALSE))</f>
        <v/>
      </c>
      <c r="AG298" s="1104" t="str">
        <f>IF(AG296="","",VLOOKUP(AG296,'標準様式１シフト記号表（勤務時間帯）'!$C$7:$U$36,19,FALSE))</f>
        <v/>
      </c>
      <c r="AH298" s="1117" t="str">
        <f>IF(AH296="","",VLOOKUP(AH296,'標準様式１シフト記号表（勤務時間帯）'!$C$7:$U$36,19,FALSE))</f>
        <v/>
      </c>
      <c r="AI298" s="1117" t="str">
        <f>IF(AI296="","",VLOOKUP(AI296,'標準様式１シフト記号表（勤務時間帯）'!$C$7:$U$36,19,FALSE))</f>
        <v/>
      </c>
      <c r="AJ298" s="1117" t="str">
        <f>IF(AJ296="","",VLOOKUP(AJ296,'標準様式１シフト記号表（勤務時間帯）'!$C$7:$U$36,19,FALSE))</f>
        <v/>
      </c>
      <c r="AK298" s="1117" t="str">
        <f>IF(AK296="","",VLOOKUP(AK296,'標準様式１シフト記号表（勤務時間帯）'!$C$7:$U$36,19,FALSE))</f>
        <v/>
      </c>
      <c r="AL298" s="1117" t="str">
        <f>IF(AL296="","",VLOOKUP(AL296,'標準様式１シフト記号表（勤務時間帯）'!$C$7:$U$36,19,FALSE))</f>
        <v/>
      </c>
      <c r="AM298" s="1128" t="str">
        <f>IF(AM296="","",VLOOKUP(AM296,'標準様式１シフト記号表（勤務時間帯）'!$C$7:$U$36,19,FALSE))</f>
        <v/>
      </c>
      <c r="AN298" s="1104" t="str">
        <f>IF(AN296="","",VLOOKUP(AN296,'標準様式１シフト記号表（勤務時間帯）'!$C$7:$U$36,19,FALSE))</f>
        <v/>
      </c>
      <c r="AO298" s="1117" t="str">
        <f>IF(AO296="","",VLOOKUP(AO296,'標準様式１シフト記号表（勤務時間帯）'!$C$7:$U$36,19,FALSE))</f>
        <v/>
      </c>
      <c r="AP298" s="1117" t="str">
        <f>IF(AP296="","",VLOOKUP(AP296,'標準様式１シフト記号表（勤務時間帯）'!$C$7:$U$36,19,FALSE))</f>
        <v/>
      </c>
      <c r="AQ298" s="1117" t="str">
        <f>IF(AQ296="","",VLOOKUP(AQ296,'標準様式１シフト記号表（勤務時間帯）'!$C$7:$U$36,19,FALSE))</f>
        <v/>
      </c>
      <c r="AR298" s="1117" t="str">
        <f>IF(AR296="","",VLOOKUP(AR296,'標準様式１シフト記号表（勤務時間帯）'!$C$7:$U$36,19,FALSE))</f>
        <v/>
      </c>
      <c r="AS298" s="1117" t="str">
        <f>IF(AS296="","",VLOOKUP(AS296,'標準様式１シフト記号表（勤務時間帯）'!$C$7:$U$36,19,FALSE))</f>
        <v/>
      </c>
      <c r="AT298" s="1128" t="str">
        <f>IF(AT296="","",VLOOKUP(AT296,'標準様式１シフト記号表（勤務時間帯）'!$C$7:$U$36,19,FALSE))</f>
        <v/>
      </c>
      <c r="AU298" s="1104" t="str">
        <f>IF(AU296="","",VLOOKUP(AU296,'標準様式１シフト記号表（勤務時間帯）'!$C$7:$U$36,19,FALSE))</f>
        <v/>
      </c>
      <c r="AV298" s="1117" t="str">
        <f>IF(AV296="","",VLOOKUP(AV296,'標準様式１シフト記号表（勤務時間帯）'!$C$7:$U$36,19,FALSE))</f>
        <v/>
      </c>
      <c r="AW298" s="1117" t="str">
        <f>IF(AW296="","",VLOOKUP(AW296,'標準様式１シフト記号表（勤務時間帯）'!$C$7:$U$36,19,FALSE))</f>
        <v/>
      </c>
      <c r="AX298" s="1163">
        <f>IF($BB$4="４週",SUM(S298:AT298),IF($BB$4="暦月",SUM(S298:AW298),""))</f>
        <v>0</v>
      </c>
      <c r="AY298" s="1176"/>
      <c r="AZ298" s="1187">
        <f>IF($BB$4="４週",AX298/4,IF($BB$4="暦月",'標準様式１（100名）'!AX298/('標準様式１（100名）'!$BB$9/7),""))</f>
        <v>0</v>
      </c>
      <c r="BA298" s="1196"/>
      <c r="BB298" s="1211"/>
      <c r="BC298" s="1051"/>
      <c r="BD298" s="1051"/>
      <c r="BE298" s="1051"/>
      <c r="BF298" s="1063"/>
    </row>
    <row r="299" spans="2:58" ht="20.25" customHeight="1">
      <c r="B299" s="939">
        <f>B296+1</f>
        <v>93</v>
      </c>
      <c r="C299" s="958"/>
      <c r="D299" s="978"/>
      <c r="E299" s="988"/>
      <c r="F299" s="995"/>
      <c r="G299" s="995"/>
      <c r="H299" s="1019"/>
      <c r="I299" s="1026"/>
      <c r="J299" s="1026"/>
      <c r="K299" s="1031"/>
      <c r="L299" s="1041"/>
      <c r="M299" s="1050"/>
      <c r="N299" s="1050"/>
      <c r="O299" s="1062"/>
      <c r="P299" s="1071" t="s">
        <v>589</v>
      </c>
      <c r="Q299" s="1080"/>
      <c r="R299" s="1088"/>
      <c r="S299" s="1252"/>
      <c r="T299" s="1254"/>
      <c r="U299" s="1254"/>
      <c r="V299" s="1254"/>
      <c r="W299" s="1254"/>
      <c r="X299" s="1254"/>
      <c r="Y299" s="1255"/>
      <c r="Z299" s="1252"/>
      <c r="AA299" s="1254"/>
      <c r="AB299" s="1254"/>
      <c r="AC299" s="1254"/>
      <c r="AD299" s="1254"/>
      <c r="AE299" s="1254"/>
      <c r="AF299" s="1255"/>
      <c r="AG299" s="1252"/>
      <c r="AH299" s="1254"/>
      <c r="AI299" s="1254"/>
      <c r="AJ299" s="1254"/>
      <c r="AK299" s="1254"/>
      <c r="AL299" s="1254"/>
      <c r="AM299" s="1255"/>
      <c r="AN299" s="1252"/>
      <c r="AO299" s="1254"/>
      <c r="AP299" s="1254"/>
      <c r="AQ299" s="1254"/>
      <c r="AR299" s="1254"/>
      <c r="AS299" s="1254"/>
      <c r="AT299" s="1255"/>
      <c r="AU299" s="1252"/>
      <c r="AV299" s="1254"/>
      <c r="AW299" s="1254"/>
      <c r="AX299" s="1257"/>
      <c r="AY299" s="1261"/>
      <c r="AZ299" s="1264"/>
      <c r="BA299" s="1267"/>
      <c r="BB299" s="1209"/>
      <c r="BC299" s="1050"/>
      <c r="BD299" s="1050"/>
      <c r="BE299" s="1050"/>
      <c r="BF299" s="1062"/>
    </row>
    <row r="300" spans="2:58" ht="20.25" customHeight="1">
      <c r="B300" s="939"/>
      <c r="C300" s="959"/>
      <c r="D300" s="979"/>
      <c r="E300" s="989"/>
      <c r="F300" s="993"/>
      <c r="G300" s="1006"/>
      <c r="H300" s="1018"/>
      <c r="I300" s="1026"/>
      <c r="J300" s="1026"/>
      <c r="K300" s="1031"/>
      <c r="L300" s="1040"/>
      <c r="M300" s="1049"/>
      <c r="N300" s="1049"/>
      <c r="O300" s="1061"/>
      <c r="P300" s="1069" t="s">
        <v>590</v>
      </c>
      <c r="Q300" s="1078"/>
      <c r="R300" s="1086"/>
      <c r="S300" s="1103" t="str">
        <f>IF(S299="","",VLOOKUP(S299,'標準様式１シフト記号表（勤務時間帯）'!$C$7:$K$36,9,FALSE))</f>
        <v/>
      </c>
      <c r="T300" s="1116" t="str">
        <f>IF(T299="","",VLOOKUP(T299,'標準様式１シフト記号表（勤務時間帯）'!$C$7:$K$36,9,FALSE))</f>
        <v/>
      </c>
      <c r="U300" s="1116" t="str">
        <f>IF(U299="","",VLOOKUP(U299,'標準様式１シフト記号表（勤務時間帯）'!$C$7:$K$36,9,FALSE))</f>
        <v/>
      </c>
      <c r="V300" s="1116" t="str">
        <f>IF(V299="","",VLOOKUP(V299,'標準様式１シフト記号表（勤務時間帯）'!$C$7:$K$36,9,FALSE))</f>
        <v/>
      </c>
      <c r="W300" s="1116" t="str">
        <f>IF(W299="","",VLOOKUP(W299,'標準様式１シフト記号表（勤務時間帯）'!$C$7:$K$36,9,FALSE))</f>
        <v/>
      </c>
      <c r="X300" s="1116" t="str">
        <f>IF(X299="","",VLOOKUP(X299,'標準様式１シフト記号表（勤務時間帯）'!$C$7:$K$36,9,FALSE))</f>
        <v/>
      </c>
      <c r="Y300" s="1127" t="str">
        <f>IF(Y299="","",VLOOKUP(Y299,'標準様式１シフト記号表（勤務時間帯）'!$C$7:$K$36,9,FALSE))</f>
        <v/>
      </c>
      <c r="Z300" s="1103" t="str">
        <f>IF(Z299="","",VLOOKUP(Z299,'標準様式１シフト記号表（勤務時間帯）'!$C$7:$K$36,9,FALSE))</f>
        <v/>
      </c>
      <c r="AA300" s="1116" t="str">
        <f>IF(AA299="","",VLOOKUP(AA299,'標準様式１シフト記号表（勤務時間帯）'!$C$7:$K$36,9,FALSE))</f>
        <v/>
      </c>
      <c r="AB300" s="1116" t="str">
        <f>IF(AB299="","",VLOOKUP(AB299,'標準様式１シフト記号表（勤務時間帯）'!$C$7:$K$36,9,FALSE))</f>
        <v/>
      </c>
      <c r="AC300" s="1116" t="str">
        <f>IF(AC299="","",VLOOKUP(AC299,'標準様式１シフト記号表（勤務時間帯）'!$C$7:$K$36,9,FALSE))</f>
        <v/>
      </c>
      <c r="AD300" s="1116" t="str">
        <f>IF(AD299="","",VLOOKUP(AD299,'標準様式１シフト記号表（勤務時間帯）'!$C$7:$K$36,9,FALSE))</f>
        <v/>
      </c>
      <c r="AE300" s="1116" t="str">
        <f>IF(AE299="","",VLOOKUP(AE299,'標準様式１シフト記号表（勤務時間帯）'!$C$7:$K$36,9,FALSE))</f>
        <v/>
      </c>
      <c r="AF300" s="1127" t="str">
        <f>IF(AF299="","",VLOOKUP(AF299,'標準様式１シフト記号表（勤務時間帯）'!$C$7:$K$36,9,FALSE))</f>
        <v/>
      </c>
      <c r="AG300" s="1103" t="str">
        <f>IF(AG299="","",VLOOKUP(AG299,'標準様式１シフト記号表（勤務時間帯）'!$C$7:$K$36,9,FALSE))</f>
        <v/>
      </c>
      <c r="AH300" s="1116" t="str">
        <f>IF(AH299="","",VLOOKUP(AH299,'標準様式１シフト記号表（勤務時間帯）'!$C$7:$K$36,9,FALSE))</f>
        <v/>
      </c>
      <c r="AI300" s="1116" t="str">
        <f>IF(AI299="","",VLOOKUP(AI299,'標準様式１シフト記号表（勤務時間帯）'!$C$7:$K$36,9,FALSE))</f>
        <v/>
      </c>
      <c r="AJ300" s="1116" t="str">
        <f>IF(AJ299="","",VLOOKUP(AJ299,'標準様式１シフト記号表（勤務時間帯）'!$C$7:$K$36,9,FALSE))</f>
        <v/>
      </c>
      <c r="AK300" s="1116" t="str">
        <f>IF(AK299="","",VLOOKUP(AK299,'標準様式１シフト記号表（勤務時間帯）'!$C$7:$K$36,9,FALSE))</f>
        <v/>
      </c>
      <c r="AL300" s="1116" t="str">
        <f>IF(AL299="","",VLOOKUP(AL299,'標準様式１シフト記号表（勤務時間帯）'!$C$7:$K$36,9,FALSE))</f>
        <v/>
      </c>
      <c r="AM300" s="1127" t="str">
        <f>IF(AM299="","",VLOOKUP(AM299,'標準様式１シフト記号表（勤務時間帯）'!$C$7:$K$36,9,FALSE))</f>
        <v/>
      </c>
      <c r="AN300" s="1103" t="str">
        <f>IF(AN299="","",VLOOKUP(AN299,'標準様式１シフト記号表（勤務時間帯）'!$C$7:$K$36,9,FALSE))</f>
        <v/>
      </c>
      <c r="AO300" s="1116" t="str">
        <f>IF(AO299="","",VLOOKUP(AO299,'標準様式１シフト記号表（勤務時間帯）'!$C$7:$K$36,9,FALSE))</f>
        <v/>
      </c>
      <c r="AP300" s="1116" t="str">
        <f>IF(AP299="","",VLOOKUP(AP299,'標準様式１シフト記号表（勤務時間帯）'!$C$7:$K$36,9,FALSE))</f>
        <v/>
      </c>
      <c r="AQ300" s="1116" t="str">
        <f>IF(AQ299="","",VLOOKUP(AQ299,'標準様式１シフト記号表（勤務時間帯）'!$C$7:$K$36,9,FALSE))</f>
        <v/>
      </c>
      <c r="AR300" s="1116" t="str">
        <f>IF(AR299="","",VLOOKUP(AR299,'標準様式１シフト記号表（勤務時間帯）'!$C$7:$K$36,9,FALSE))</f>
        <v/>
      </c>
      <c r="AS300" s="1116" t="str">
        <f>IF(AS299="","",VLOOKUP(AS299,'標準様式１シフト記号表（勤務時間帯）'!$C$7:$K$36,9,FALSE))</f>
        <v/>
      </c>
      <c r="AT300" s="1127" t="str">
        <f>IF(AT299="","",VLOOKUP(AT299,'標準様式１シフト記号表（勤務時間帯）'!$C$7:$K$36,9,FALSE))</f>
        <v/>
      </c>
      <c r="AU300" s="1103" t="str">
        <f>IF(AU299="","",VLOOKUP(AU299,'標準様式１シフト記号表（勤務時間帯）'!$C$7:$K$36,9,FALSE))</f>
        <v/>
      </c>
      <c r="AV300" s="1116" t="str">
        <f>IF(AV299="","",VLOOKUP(AV299,'標準様式１シフト記号表（勤務時間帯）'!$C$7:$K$36,9,FALSE))</f>
        <v/>
      </c>
      <c r="AW300" s="1116" t="str">
        <f>IF(AW299="","",VLOOKUP(AW299,'標準様式１シフト記号表（勤務時間帯）'!$C$7:$K$36,9,FALSE))</f>
        <v/>
      </c>
      <c r="AX300" s="1162">
        <f>IF($BB$4="４週",SUM(S300:AT300),IF($BB$4="暦月",SUM(S300:AW300),""))</f>
        <v>0</v>
      </c>
      <c r="AY300" s="1175"/>
      <c r="AZ300" s="1186">
        <f>IF($BB$4="４週",AX300/4,IF($BB$4="暦月",'標準様式１（100名）'!AX300/('標準様式１（100名）'!$BB$9/7),""))</f>
        <v>0</v>
      </c>
      <c r="BA300" s="1195"/>
      <c r="BB300" s="1210"/>
      <c r="BC300" s="1049"/>
      <c r="BD300" s="1049"/>
      <c r="BE300" s="1049"/>
      <c r="BF300" s="1061"/>
    </row>
    <row r="301" spans="2:58" ht="20.25" customHeight="1">
      <c r="B301" s="939"/>
      <c r="C301" s="960"/>
      <c r="D301" s="980"/>
      <c r="E301" s="990"/>
      <c r="F301" s="1244">
        <f>C299</f>
        <v>0</v>
      </c>
      <c r="G301" s="1007"/>
      <c r="H301" s="1018"/>
      <c r="I301" s="1026"/>
      <c r="J301" s="1026"/>
      <c r="K301" s="1031"/>
      <c r="L301" s="1042"/>
      <c r="M301" s="1051"/>
      <c r="N301" s="1051"/>
      <c r="O301" s="1063"/>
      <c r="P301" s="1070" t="s">
        <v>316</v>
      </c>
      <c r="Q301" s="1079"/>
      <c r="R301" s="1087"/>
      <c r="S301" s="1104" t="str">
        <f>IF(S299="","",VLOOKUP(S299,'標準様式１シフト記号表（勤務時間帯）'!$C$7:$U$36,19,FALSE))</f>
        <v/>
      </c>
      <c r="T301" s="1117" t="str">
        <f>IF(T299="","",VLOOKUP(T299,'標準様式１シフト記号表（勤務時間帯）'!$C$7:$U$36,19,FALSE))</f>
        <v/>
      </c>
      <c r="U301" s="1117" t="str">
        <f>IF(U299="","",VLOOKUP(U299,'標準様式１シフト記号表（勤務時間帯）'!$C$7:$U$36,19,FALSE))</f>
        <v/>
      </c>
      <c r="V301" s="1117" t="str">
        <f>IF(V299="","",VLOOKUP(V299,'標準様式１シフト記号表（勤務時間帯）'!$C$7:$U$36,19,FALSE))</f>
        <v/>
      </c>
      <c r="W301" s="1117" t="str">
        <f>IF(W299="","",VLOOKUP(W299,'標準様式１シフト記号表（勤務時間帯）'!$C$7:$U$36,19,FALSE))</f>
        <v/>
      </c>
      <c r="X301" s="1117" t="str">
        <f>IF(X299="","",VLOOKUP(X299,'標準様式１シフト記号表（勤務時間帯）'!$C$7:$U$36,19,FALSE))</f>
        <v/>
      </c>
      <c r="Y301" s="1128" t="str">
        <f>IF(Y299="","",VLOOKUP(Y299,'標準様式１シフト記号表（勤務時間帯）'!$C$7:$U$36,19,FALSE))</f>
        <v/>
      </c>
      <c r="Z301" s="1104" t="str">
        <f>IF(Z299="","",VLOOKUP(Z299,'標準様式１シフト記号表（勤務時間帯）'!$C$7:$U$36,19,FALSE))</f>
        <v/>
      </c>
      <c r="AA301" s="1117" t="str">
        <f>IF(AA299="","",VLOOKUP(AA299,'標準様式１シフト記号表（勤務時間帯）'!$C$7:$U$36,19,FALSE))</f>
        <v/>
      </c>
      <c r="AB301" s="1117" t="str">
        <f>IF(AB299="","",VLOOKUP(AB299,'標準様式１シフト記号表（勤務時間帯）'!$C$7:$U$36,19,FALSE))</f>
        <v/>
      </c>
      <c r="AC301" s="1117" t="str">
        <f>IF(AC299="","",VLOOKUP(AC299,'標準様式１シフト記号表（勤務時間帯）'!$C$7:$U$36,19,FALSE))</f>
        <v/>
      </c>
      <c r="AD301" s="1117" t="str">
        <f>IF(AD299="","",VLOOKUP(AD299,'標準様式１シフト記号表（勤務時間帯）'!$C$7:$U$36,19,FALSE))</f>
        <v/>
      </c>
      <c r="AE301" s="1117" t="str">
        <f>IF(AE299="","",VLOOKUP(AE299,'標準様式１シフト記号表（勤務時間帯）'!$C$7:$U$36,19,FALSE))</f>
        <v/>
      </c>
      <c r="AF301" s="1128" t="str">
        <f>IF(AF299="","",VLOOKUP(AF299,'標準様式１シフト記号表（勤務時間帯）'!$C$7:$U$36,19,FALSE))</f>
        <v/>
      </c>
      <c r="AG301" s="1104" t="str">
        <f>IF(AG299="","",VLOOKUP(AG299,'標準様式１シフト記号表（勤務時間帯）'!$C$7:$U$36,19,FALSE))</f>
        <v/>
      </c>
      <c r="AH301" s="1117" t="str">
        <f>IF(AH299="","",VLOOKUP(AH299,'標準様式１シフト記号表（勤務時間帯）'!$C$7:$U$36,19,FALSE))</f>
        <v/>
      </c>
      <c r="AI301" s="1117" t="str">
        <f>IF(AI299="","",VLOOKUP(AI299,'標準様式１シフト記号表（勤務時間帯）'!$C$7:$U$36,19,FALSE))</f>
        <v/>
      </c>
      <c r="AJ301" s="1117" t="str">
        <f>IF(AJ299="","",VLOOKUP(AJ299,'標準様式１シフト記号表（勤務時間帯）'!$C$7:$U$36,19,FALSE))</f>
        <v/>
      </c>
      <c r="AK301" s="1117" t="str">
        <f>IF(AK299="","",VLOOKUP(AK299,'標準様式１シフト記号表（勤務時間帯）'!$C$7:$U$36,19,FALSE))</f>
        <v/>
      </c>
      <c r="AL301" s="1117" t="str">
        <f>IF(AL299="","",VLOOKUP(AL299,'標準様式１シフト記号表（勤務時間帯）'!$C$7:$U$36,19,FALSE))</f>
        <v/>
      </c>
      <c r="AM301" s="1128" t="str">
        <f>IF(AM299="","",VLOOKUP(AM299,'標準様式１シフト記号表（勤務時間帯）'!$C$7:$U$36,19,FALSE))</f>
        <v/>
      </c>
      <c r="AN301" s="1104" t="str">
        <f>IF(AN299="","",VLOOKUP(AN299,'標準様式１シフト記号表（勤務時間帯）'!$C$7:$U$36,19,FALSE))</f>
        <v/>
      </c>
      <c r="AO301" s="1117" t="str">
        <f>IF(AO299="","",VLOOKUP(AO299,'標準様式１シフト記号表（勤務時間帯）'!$C$7:$U$36,19,FALSE))</f>
        <v/>
      </c>
      <c r="AP301" s="1117" t="str">
        <f>IF(AP299="","",VLOOKUP(AP299,'標準様式１シフト記号表（勤務時間帯）'!$C$7:$U$36,19,FALSE))</f>
        <v/>
      </c>
      <c r="AQ301" s="1117" t="str">
        <f>IF(AQ299="","",VLOOKUP(AQ299,'標準様式１シフト記号表（勤務時間帯）'!$C$7:$U$36,19,FALSE))</f>
        <v/>
      </c>
      <c r="AR301" s="1117" t="str">
        <f>IF(AR299="","",VLOOKUP(AR299,'標準様式１シフト記号表（勤務時間帯）'!$C$7:$U$36,19,FALSE))</f>
        <v/>
      </c>
      <c r="AS301" s="1117" t="str">
        <f>IF(AS299="","",VLOOKUP(AS299,'標準様式１シフト記号表（勤務時間帯）'!$C$7:$U$36,19,FALSE))</f>
        <v/>
      </c>
      <c r="AT301" s="1128" t="str">
        <f>IF(AT299="","",VLOOKUP(AT299,'標準様式１シフト記号表（勤務時間帯）'!$C$7:$U$36,19,FALSE))</f>
        <v/>
      </c>
      <c r="AU301" s="1104" t="str">
        <f>IF(AU299="","",VLOOKUP(AU299,'標準様式１シフト記号表（勤務時間帯）'!$C$7:$U$36,19,FALSE))</f>
        <v/>
      </c>
      <c r="AV301" s="1117" t="str">
        <f>IF(AV299="","",VLOOKUP(AV299,'標準様式１シフト記号表（勤務時間帯）'!$C$7:$U$36,19,FALSE))</f>
        <v/>
      </c>
      <c r="AW301" s="1117" t="str">
        <f>IF(AW299="","",VLOOKUP(AW299,'標準様式１シフト記号表（勤務時間帯）'!$C$7:$U$36,19,FALSE))</f>
        <v/>
      </c>
      <c r="AX301" s="1163">
        <f>IF($BB$4="４週",SUM(S301:AT301),IF($BB$4="暦月",SUM(S301:AW301),""))</f>
        <v>0</v>
      </c>
      <c r="AY301" s="1176"/>
      <c r="AZ301" s="1187">
        <f>IF($BB$4="４週",AX301/4,IF($BB$4="暦月",'標準様式１（100名）'!AX301/('標準様式１（100名）'!$BB$9/7),""))</f>
        <v>0</v>
      </c>
      <c r="BA301" s="1196"/>
      <c r="BB301" s="1211"/>
      <c r="BC301" s="1051"/>
      <c r="BD301" s="1051"/>
      <c r="BE301" s="1051"/>
      <c r="BF301" s="1063"/>
    </row>
    <row r="302" spans="2:58" ht="20.25" customHeight="1">
      <c r="B302" s="939">
        <f>B299+1</f>
        <v>94</v>
      </c>
      <c r="C302" s="958"/>
      <c r="D302" s="978"/>
      <c r="E302" s="988"/>
      <c r="F302" s="995"/>
      <c r="G302" s="995"/>
      <c r="H302" s="1019"/>
      <c r="I302" s="1026"/>
      <c r="J302" s="1026"/>
      <c r="K302" s="1031"/>
      <c r="L302" s="1041"/>
      <c r="M302" s="1050"/>
      <c r="N302" s="1050"/>
      <c r="O302" s="1062"/>
      <c r="P302" s="1071" t="s">
        <v>589</v>
      </c>
      <c r="Q302" s="1080"/>
      <c r="R302" s="1088"/>
      <c r="S302" s="1252"/>
      <c r="T302" s="1254"/>
      <c r="U302" s="1254"/>
      <c r="V302" s="1254"/>
      <c r="W302" s="1254"/>
      <c r="X302" s="1254"/>
      <c r="Y302" s="1255"/>
      <c r="Z302" s="1252"/>
      <c r="AA302" s="1254"/>
      <c r="AB302" s="1254"/>
      <c r="AC302" s="1254"/>
      <c r="AD302" s="1254"/>
      <c r="AE302" s="1254"/>
      <c r="AF302" s="1255"/>
      <c r="AG302" s="1252"/>
      <c r="AH302" s="1254"/>
      <c r="AI302" s="1254"/>
      <c r="AJ302" s="1254"/>
      <c r="AK302" s="1254"/>
      <c r="AL302" s="1254"/>
      <c r="AM302" s="1255"/>
      <c r="AN302" s="1252"/>
      <c r="AO302" s="1254"/>
      <c r="AP302" s="1254"/>
      <c r="AQ302" s="1254"/>
      <c r="AR302" s="1254"/>
      <c r="AS302" s="1254"/>
      <c r="AT302" s="1255"/>
      <c r="AU302" s="1252"/>
      <c r="AV302" s="1254"/>
      <c r="AW302" s="1254"/>
      <c r="AX302" s="1257"/>
      <c r="AY302" s="1261"/>
      <c r="AZ302" s="1264"/>
      <c r="BA302" s="1267"/>
      <c r="BB302" s="1209"/>
      <c r="BC302" s="1050"/>
      <c r="BD302" s="1050"/>
      <c r="BE302" s="1050"/>
      <c r="BF302" s="1062"/>
    </row>
    <row r="303" spans="2:58" ht="20.25" customHeight="1">
      <c r="B303" s="939"/>
      <c r="C303" s="959"/>
      <c r="D303" s="979"/>
      <c r="E303" s="989"/>
      <c r="F303" s="993"/>
      <c r="G303" s="1006"/>
      <c r="H303" s="1018"/>
      <c r="I303" s="1026"/>
      <c r="J303" s="1026"/>
      <c r="K303" s="1031"/>
      <c r="L303" s="1040"/>
      <c r="M303" s="1049"/>
      <c r="N303" s="1049"/>
      <c r="O303" s="1061"/>
      <c r="P303" s="1069" t="s">
        <v>590</v>
      </c>
      <c r="Q303" s="1078"/>
      <c r="R303" s="1086"/>
      <c r="S303" s="1103" t="str">
        <f>IF(S302="","",VLOOKUP(S302,'標準様式１シフト記号表（勤務時間帯）'!$C$7:$K$36,9,FALSE))</f>
        <v/>
      </c>
      <c r="T303" s="1116" t="str">
        <f>IF(T302="","",VLOOKUP(T302,'標準様式１シフト記号表（勤務時間帯）'!$C$7:$K$36,9,FALSE))</f>
        <v/>
      </c>
      <c r="U303" s="1116" t="str">
        <f>IF(U302="","",VLOOKUP(U302,'標準様式１シフト記号表（勤務時間帯）'!$C$7:$K$36,9,FALSE))</f>
        <v/>
      </c>
      <c r="V303" s="1116" t="str">
        <f>IF(V302="","",VLOOKUP(V302,'標準様式１シフト記号表（勤務時間帯）'!$C$7:$K$36,9,FALSE))</f>
        <v/>
      </c>
      <c r="W303" s="1116" t="str">
        <f>IF(W302="","",VLOOKUP(W302,'標準様式１シフト記号表（勤務時間帯）'!$C$7:$K$36,9,FALSE))</f>
        <v/>
      </c>
      <c r="X303" s="1116" t="str">
        <f>IF(X302="","",VLOOKUP(X302,'標準様式１シフト記号表（勤務時間帯）'!$C$7:$K$36,9,FALSE))</f>
        <v/>
      </c>
      <c r="Y303" s="1127" t="str">
        <f>IF(Y302="","",VLOOKUP(Y302,'標準様式１シフト記号表（勤務時間帯）'!$C$7:$K$36,9,FALSE))</f>
        <v/>
      </c>
      <c r="Z303" s="1103" t="str">
        <f>IF(Z302="","",VLOOKUP(Z302,'標準様式１シフト記号表（勤務時間帯）'!$C$7:$K$36,9,FALSE))</f>
        <v/>
      </c>
      <c r="AA303" s="1116" t="str">
        <f>IF(AA302="","",VLOOKUP(AA302,'標準様式１シフト記号表（勤務時間帯）'!$C$7:$K$36,9,FALSE))</f>
        <v/>
      </c>
      <c r="AB303" s="1116" t="str">
        <f>IF(AB302="","",VLOOKUP(AB302,'標準様式１シフト記号表（勤務時間帯）'!$C$7:$K$36,9,FALSE))</f>
        <v/>
      </c>
      <c r="AC303" s="1116" t="str">
        <f>IF(AC302="","",VLOOKUP(AC302,'標準様式１シフト記号表（勤務時間帯）'!$C$7:$K$36,9,FALSE))</f>
        <v/>
      </c>
      <c r="AD303" s="1116" t="str">
        <f>IF(AD302="","",VLOOKUP(AD302,'標準様式１シフト記号表（勤務時間帯）'!$C$7:$K$36,9,FALSE))</f>
        <v/>
      </c>
      <c r="AE303" s="1116" t="str">
        <f>IF(AE302="","",VLOOKUP(AE302,'標準様式１シフト記号表（勤務時間帯）'!$C$7:$K$36,9,FALSE))</f>
        <v/>
      </c>
      <c r="AF303" s="1127" t="str">
        <f>IF(AF302="","",VLOOKUP(AF302,'標準様式１シフト記号表（勤務時間帯）'!$C$7:$K$36,9,FALSE))</f>
        <v/>
      </c>
      <c r="AG303" s="1103" t="str">
        <f>IF(AG302="","",VLOOKUP(AG302,'標準様式１シフト記号表（勤務時間帯）'!$C$7:$K$36,9,FALSE))</f>
        <v/>
      </c>
      <c r="AH303" s="1116" t="str">
        <f>IF(AH302="","",VLOOKUP(AH302,'標準様式１シフト記号表（勤務時間帯）'!$C$7:$K$36,9,FALSE))</f>
        <v/>
      </c>
      <c r="AI303" s="1116" t="str">
        <f>IF(AI302="","",VLOOKUP(AI302,'標準様式１シフト記号表（勤務時間帯）'!$C$7:$K$36,9,FALSE))</f>
        <v/>
      </c>
      <c r="AJ303" s="1116" t="str">
        <f>IF(AJ302="","",VLOOKUP(AJ302,'標準様式１シフト記号表（勤務時間帯）'!$C$7:$K$36,9,FALSE))</f>
        <v/>
      </c>
      <c r="AK303" s="1116" t="str">
        <f>IF(AK302="","",VLOOKUP(AK302,'標準様式１シフト記号表（勤務時間帯）'!$C$7:$K$36,9,FALSE))</f>
        <v/>
      </c>
      <c r="AL303" s="1116" t="str">
        <f>IF(AL302="","",VLOOKUP(AL302,'標準様式１シフト記号表（勤務時間帯）'!$C$7:$K$36,9,FALSE))</f>
        <v/>
      </c>
      <c r="AM303" s="1127" t="str">
        <f>IF(AM302="","",VLOOKUP(AM302,'標準様式１シフト記号表（勤務時間帯）'!$C$7:$K$36,9,FALSE))</f>
        <v/>
      </c>
      <c r="AN303" s="1103" t="str">
        <f>IF(AN302="","",VLOOKUP(AN302,'標準様式１シフト記号表（勤務時間帯）'!$C$7:$K$36,9,FALSE))</f>
        <v/>
      </c>
      <c r="AO303" s="1116" t="str">
        <f>IF(AO302="","",VLOOKUP(AO302,'標準様式１シフト記号表（勤務時間帯）'!$C$7:$K$36,9,FALSE))</f>
        <v/>
      </c>
      <c r="AP303" s="1116" t="str">
        <f>IF(AP302="","",VLOOKUP(AP302,'標準様式１シフト記号表（勤務時間帯）'!$C$7:$K$36,9,FALSE))</f>
        <v/>
      </c>
      <c r="AQ303" s="1116" t="str">
        <f>IF(AQ302="","",VLOOKUP(AQ302,'標準様式１シフト記号表（勤務時間帯）'!$C$7:$K$36,9,FALSE))</f>
        <v/>
      </c>
      <c r="AR303" s="1116" t="str">
        <f>IF(AR302="","",VLOOKUP(AR302,'標準様式１シフト記号表（勤務時間帯）'!$C$7:$K$36,9,FALSE))</f>
        <v/>
      </c>
      <c r="AS303" s="1116" t="str">
        <f>IF(AS302="","",VLOOKUP(AS302,'標準様式１シフト記号表（勤務時間帯）'!$C$7:$K$36,9,FALSE))</f>
        <v/>
      </c>
      <c r="AT303" s="1127" t="str">
        <f>IF(AT302="","",VLOOKUP(AT302,'標準様式１シフト記号表（勤務時間帯）'!$C$7:$K$36,9,FALSE))</f>
        <v/>
      </c>
      <c r="AU303" s="1103" t="str">
        <f>IF(AU302="","",VLOOKUP(AU302,'標準様式１シフト記号表（勤務時間帯）'!$C$7:$K$36,9,FALSE))</f>
        <v/>
      </c>
      <c r="AV303" s="1116" t="str">
        <f>IF(AV302="","",VLOOKUP(AV302,'標準様式１シフト記号表（勤務時間帯）'!$C$7:$K$36,9,FALSE))</f>
        <v/>
      </c>
      <c r="AW303" s="1116" t="str">
        <f>IF(AW302="","",VLOOKUP(AW302,'標準様式１シフト記号表（勤務時間帯）'!$C$7:$K$36,9,FALSE))</f>
        <v/>
      </c>
      <c r="AX303" s="1162">
        <f>IF($BB$4="４週",SUM(S303:AT303),IF($BB$4="暦月",SUM(S303:AW303),""))</f>
        <v>0</v>
      </c>
      <c r="AY303" s="1175"/>
      <c r="AZ303" s="1186">
        <f>IF($BB$4="４週",AX303/4,IF($BB$4="暦月",'標準様式１（100名）'!AX303/('標準様式１（100名）'!$BB$9/7),""))</f>
        <v>0</v>
      </c>
      <c r="BA303" s="1195"/>
      <c r="BB303" s="1210"/>
      <c r="BC303" s="1049"/>
      <c r="BD303" s="1049"/>
      <c r="BE303" s="1049"/>
      <c r="BF303" s="1061"/>
    </row>
    <row r="304" spans="2:58" ht="20.25" customHeight="1">
      <c r="B304" s="939"/>
      <c r="C304" s="960"/>
      <c r="D304" s="980"/>
      <c r="E304" s="990"/>
      <c r="F304" s="1244">
        <f>C302</f>
        <v>0</v>
      </c>
      <c r="G304" s="1007"/>
      <c r="H304" s="1018"/>
      <c r="I304" s="1026"/>
      <c r="J304" s="1026"/>
      <c r="K304" s="1031"/>
      <c r="L304" s="1042"/>
      <c r="M304" s="1051"/>
      <c r="N304" s="1051"/>
      <c r="O304" s="1063"/>
      <c r="P304" s="1070" t="s">
        <v>316</v>
      </c>
      <c r="Q304" s="1079"/>
      <c r="R304" s="1087"/>
      <c r="S304" s="1104" t="str">
        <f>IF(S302="","",VLOOKUP(S302,'標準様式１シフト記号表（勤務時間帯）'!$C$7:$U$36,19,FALSE))</f>
        <v/>
      </c>
      <c r="T304" s="1117" t="str">
        <f>IF(T302="","",VLOOKUP(T302,'標準様式１シフト記号表（勤務時間帯）'!$C$7:$U$36,19,FALSE))</f>
        <v/>
      </c>
      <c r="U304" s="1117" t="str">
        <f>IF(U302="","",VLOOKUP(U302,'標準様式１シフト記号表（勤務時間帯）'!$C$7:$U$36,19,FALSE))</f>
        <v/>
      </c>
      <c r="V304" s="1117" t="str">
        <f>IF(V302="","",VLOOKUP(V302,'標準様式１シフト記号表（勤務時間帯）'!$C$7:$U$36,19,FALSE))</f>
        <v/>
      </c>
      <c r="W304" s="1117" t="str">
        <f>IF(W302="","",VLOOKUP(W302,'標準様式１シフト記号表（勤務時間帯）'!$C$7:$U$36,19,FALSE))</f>
        <v/>
      </c>
      <c r="X304" s="1117" t="str">
        <f>IF(X302="","",VLOOKUP(X302,'標準様式１シフト記号表（勤務時間帯）'!$C$7:$U$36,19,FALSE))</f>
        <v/>
      </c>
      <c r="Y304" s="1128" t="str">
        <f>IF(Y302="","",VLOOKUP(Y302,'標準様式１シフト記号表（勤務時間帯）'!$C$7:$U$36,19,FALSE))</f>
        <v/>
      </c>
      <c r="Z304" s="1104" t="str">
        <f>IF(Z302="","",VLOOKUP(Z302,'標準様式１シフト記号表（勤務時間帯）'!$C$7:$U$36,19,FALSE))</f>
        <v/>
      </c>
      <c r="AA304" s="1117" t="str">
        <f>IF(AA302="","",VLOOKUP(AA302,'標準様式１シフト記号表（勤務時間帯）'!$C$7:$U$36,19,FALSE))</f>
        <v/>
      </c>
      <c r="AB304" s="1117" t="str">
        <f>IF(AB302="","",VLOOKUP(AB302,'標準様式１シフト記号表（勤務時間帯）'!$C$7:$U$36,19,FALSE))</f>
        <v/>
      </c>
      <c r="AC304" s="1117" t="str">
        <f>IF(AC302="","",VLOOKUP(AC302,'標準様式１シフト記号表（勤務時間帯）'!$C$7:$U$36,19,FALSE))</f>
        <v/>
      </c>
      <c r="AD304" s="1117" t="str">
        <f>IF(AD302="","",VLOOKUP(AD302,'標準様式１シフト記号表（勤務時間帯）'!$C$7:$U$36,19,FALSE))</f>
        <v/>
      </c>
      <c r="AE304" s="1117" t="str">
        <f>IF(AE302="","",VLOOKUP(AE302,'標準様式１シフト記号表（勤務時間帯）'!$C$7:$U$36,19,FALSE))</f>
        <v/>
      </c>
      <c r="AF304" s="1128" t="str">
        <f>IF(AF302="","",VLOOKUP(AF302,'標準様式１シフト記号表（勤務時間帯）'!$C$7:$U$36,19,FALSE))</f>
        <v/>
      </c>
      <c r="AG304" s="1104" t="str">
        <f>IF(AG302="","",VLOOKUP(AG302,'標準様式１シフト記号表（勤務時間帯）'!$C$7:$U$36,19,FALSE))</f>
        <v/>
      </c>
      <c r="AH304" s="1117" t="str">
        <f>IF(AH302="","",VLOOKUP(AH302,'標準様式１シフト記号表（勤務時間帯）'!$C$7:$U$36,19,FALSE))</f>
        <v/>
      </c>
      <c r="AI304" s="1117" t="str">
        <f>IF(AI302="","",VLOOKUP(AI302,'標準様式１シフト記号表（勤務時間帯）'!$C$7:$U$36,19,FALSE))</f>
        <v/>
      </c>
      <c r="AJ304" s="1117" t="str">
        <f>IF(AJ302="","",VLOOKUP(AJ302,'標準様式１シフト記号表（勤務時間帯）'!$C$7:$U$36,19,FALSE))</f>
        <v/>
      </c>
      <c r="AK304" s="1117" t="str">
        <f>IF(AK302="","",VLOOKUP(AK302,'標準様式１シフト記号表（勤務時間帯）'!$C$7:$U$36,19,FALSE))</f>
        <v/>
      </c>
      <c r="AL304" s="1117" t="str">
        <f>IF(AL302="","",VLOOKUP(AL302,'標準様式１シフト記号表（勤務時間帯）'!$C$7:$U$36,19,FALSE))</f>
        <v/>
      </c>
      <c r="AM304" s="1128" t="str">
        <f>IF(AM302="","",VLOOKUP(AM302,'標準様式１シフト記号表（勤務時間帯）'!$C$7:$U$36,19,FALSE))</f>
        <v/>
      </c>
      <c r="AN304" s="1104" t="str">
        <f>IF(AN302="","",VLOOKUP(AN302,'標準様式１シフト記号表（勤務時間帯）'!$C$7:$U$36,19,FALSE))</f>
        <v/>
      </c>
      <c r="AO304" s="1117" t="str">
        <f>IF(AO302="","",VLOOKUP(AO302,'標準様式１シフト記号表（勤務時間帯）'!$C$7:$U$36,19,FALSE))</f>
        <v/>
      </c>
      <c r="AP304" s="1117" t="str">
        <f>IF(AP302="","",VLOOKUP(AP302,'標準様式１シフト記号表（勤務時間帯）'!$C$7:$U$36,19,FALSE))</f>
        <v/>
      </c>
      <c r="AQ304" s="1117" t="str">
        <f>IF(AQ302="","",VLOOKUP(AQ302,'標準様式１シフト記号表（勤務時間帯）'!$C$7:$U$36,19,FALSE))</f>
        <v/>
      </c>
      <c r="AR304" s="1117" t="str">
        <f>IF(AR302="","",VLOOKUP(AR302,'標準様式１シフト記号表（勤務時間帯）'!$C$7:$U$36,19,FALSE))</f>
        <v/>
      </c>
      <c r="AS304" s="1117" t="str">
        <f>IF(AS302="","",VLOOKUP(AS302,'標準様式１シフト記号表（勤務時間帯）'!$C$7:$U$36,19,FALSE))</f>
        <v/>
      </c>
      <c r="AT304" s="1128" t="str">
        <f>IF(AT302="","",VLOOKUP(AT302,'標準様式１シフト記号表（勤務時間帯）'!$C$7:$U$36,19,FALSE))</f>
        <v/>
      </c>
      <c r="AU304" s="1104" t="str">
        <f>IF(AU302="","",VLOOKUP(AU302,'標準様式１シフト記号表（勤務時間帯）'!$C$7:$U$36,19,FALSE))</f>
        <v/>
      </c>
      <c r="AV304" s="1117" t="str">
        <f>IF(AV302="","",VLOOKUP(AV302,'標準様式１シフト記号表（勤務時間帯）'!$C$7:$U$36,19,FALSE))</f>
        <v/>
      </c>
      <c r="AW304" s="1117" t="str">
        <f>IF(AW302="","",VLOOKUP(AW302,'標準様式１シフト記号表（勤務時間帯）'!$C$7:$U$36,19,FALSE))</f>
        <v/>
      </c>
      <c r="AX304" s="1163">
        <f>IF($BB$4="４週",SUM(S304:AT304),IF($BB$4="暦月",SUM(S304:AW304),""))</f>
        <v>0</v>
      </c>
      <c r="AY304" s="1176"/>
      <c r="AZ304" s="1187">
        <f>IF($BB$4="４週",AX304/4,IF($BB$4="暦月",'標準様式１（100名）'!AX304/('標準様式１（100名）'!$BB$9/7),""))</f>
        <v>0</v>
      </c>
      <c r="BA304" s="1196"/>
      <c r="BB304" s="1211"/>
      <c r="BC304" s="1051"/>
      <c r="BD304" s="1051"/>
      <c r="BE304" s="1051"/>
      <c r="BF304" s="1063"/>
    </row>
    <row r="305" spans="2:58" ht="20.25" customHeight="1">
      <c r="B305" s="939">
        <f>B302+1</f>
        <v>95</v>
      </c>
      <c r="C305" s="958"/>
      <c r="D305" s="978"/>
      <c r="E305" s="988"/>
      <c r="F305" s="995"/>
      <c r="G305" s="995"/>
      <c r="H305" s="1019"/>
      <c r="I305" s="1026"/>
      <c r="J305" s="1026"/>
      <c r="K305" s="1031"/>
      <c r="L305" s="1041"/>
      <c r="M305" s="1050"/>
      <c r="N305" s="1050"/>
      <c r="O305" s="1062"/>
      <c r="P305" s="1071" t="s">
        <v>589</v>
      </c>
      <c r="Q305" s="1080"/>
      <c r="R305" s="1088"/>
      <c r="S305" s="1252"/>
      <c r="T305" s="1254"/>
      <c r="U305" s="1254"/>
      <c r="V305" s="1254"/>
      <c r="W305" s="1254"/>
      <c r="X305" s="1254"/>
      <c r="Y305" s="1255"/>
      <c r="Z305" s="1252"/>
      <c r="AA305" s="1254"/>
      <c r="AB305" s="1254"/>
      <c r="AC305" s="1254"/>
      <c r="AD305" s="1254"/>
      <c r="AE305" s="1254"/>
      <c r="AF305" s="1255"/>
      <c r="AG305" s="1252"/>
      <c r="AH305" s="1254"/>
      <c r="AI305" s="1254"/>
      <c r="AJ305" s="1254"/>
      <c r="AK305" s="1254"/>
      <c r="AL305" s="1254"/>
      <c r="AM305" s="1255"/>
      <c r="AN305" s="1252"/>
      <c r="AO305" s="1254"/>
      <c r="AP305" s="1254"/>
      <c r="AQ305" s="1254"/>
      <c r="AR305" s="1254"/>
      <c r="AS305" s="1254"/>
      <c r="AT305" s="1255"/>
      <c r="AU305" s="1252"/>
      <c r="AV305" s="1254"/>
      <c r="AW305" s="1254"/>
      <c r="AX305" s="1257"/>
      <c r="AY305" s="1261"/>
      <c r="AZ305" s="1264"/>
      <c r="BA305" s="1267"/>
      <c r="BB305" s="1209"/>
      <c r="BC305" s="1050"/>
      <c r="BD305" s="1050"/>
      <c r="BE305" s="1050"/>
      <c r="BF305" s="1062"/>
    </row>
    <row r="306" spans="2:58" ht="20.25" customHeight="1">
      <c r="B306" s="939"/>
      <c r="C306" s="959"/>
      <c r="D306" s="979"/>
      <c r="E306" s="989"/>
      <c r="F306" s="993"/>
      <c r="G306" s="1006"/>
      <c r="H306" s="1018"/>
      <c r="I306" s="1026"/>
      <c r="J306" s="1026"/>
      <c r="K306" s="1031"/>
      <c r="L306" s="1040"/>
      <c r="M306" s="1049"/>
      <c r="N306" s="1049"/>
      <c r="O306" s="1061"/>
      <c r="P306" s="1069" t="s">
        <v>590</v>
      </c>
      <c r="Q306" s="1078"/>
      <c r="R306" s="1086"/>
      <c r="S306" s="1103" t="str">
        <f>IF(S305="","",VLOOKUP(S305,'標準様式１シフト記号表（勤務時間帯）'!$C$7:$K$36,9,FALSE))</f>
        <v/>
      </c>
      <c r="T306" s="1116" t="str">
        <f>IF(T305="","",VLOOKUP(T305,'標準様式１シフト記号表（勤務時間帯）'!$C$7:$K$36,9,FALSE))</f>
        <v/>
      </c>
      <c r="U306" s="1116" t="str">
        <f>IF(U305="","",VLOOKUP(U305,'標準様式１シフト記号表（勤務時間帯）'!$C$7:$K$36,9,FALSE))</f>
        <v/>
      </c>
      <c r="V306" s="1116" t="str">
        <f>IF(V305="","",VLOOKUP(V305,'標準様式１シフト記号表（勤務時間帯）'!$C$7:$K$36,9,FALSE))</f>
        <v/>
      </c>
      <c r="W306" s="1116" t="str">
        <f>IF(W305="","",VLOOKUP(W305,'標準様式１シフト記号表（勤務時間帯）'!$C$7:$K$36,9,FALSE))</f>
        <v/>
      </c>
      <c r="X306" s="1116" t="str">
        <f>IF(X305="","",VLOOKUP(X305,'標準様式１シフト記号表（勤務時間帯）'!$C$7:$K$36,9,FALSE))</f>
        <v/>
      </c>
      <c r="Y306" s="1127" t="str">
        <f>IF(Y305="","",VLOOKUP(Y305,'標準様式１シフト記号表（勤務時間帯）'!$C$7:$K$36,9,FALSE))</f>
        <v/>
      </c>
      <c r="Z306" s="1103" t="str">
        <f>IF(Z305="","",VLOOKUP(Z305,'標準様式１シフト記号表（勤務時間帯）'!$C$7:$K$36,9,FALSE))</f>
        <v/>
      </c>
      <c r="AA306" s="1116" t="str">
        <f>IF(AA305="","",VLOOKUP(AA305,'標準様式１シフト記号表（勤務時間帯）'!$C$7:$K$36,9,FALSE))</f>
        <v/>
      </c>
      <c r="AB306" s="1116" t="str">
        <f>IF(AB305="","",VLOOKUP(AB305,'標準様式１シフト記号表（勤務時間帯）'!$C$7:$K$36,9,FALSE))</f>
        <v/>
      </c>
      <c r="AC306" s="1116" t="str">
        <f>IF(AC305="","",VLOOKUP(AC305,'標準様式１シフト記号表（勤務時間帯）'!$C$7:$K$36,9,FALSE))</f>
        <v/>
      </c>
      <c r="AD306" s="1116" t="str">
        <f>IF(AD305="","",VLOOKUP(AD305,'標準様式１シフト記号表（勤務時間帯）'!$C$7:$K$36,9,FALSE))</f>
        <v/>
      </c>
      <c r="AE306" s="1116" t="str">
        <f>IF(AE305="","",VLOOKUP(AE305,'標準様式１シフト記号表（勤務時間帯）'!$C$7:$K$36,9,FALSE))</f>
        <v/>
      </c>
      <c r="AF306" s="1127" t="str">
        <f>IF(AF305="","",VLOOKUP(AF305,'標準様式１シフト記号表（勤務時間帯）'!$C$7:$K$36,9,FALSE))</f>
        <v/>
      </c>
      <c r="AG306" s="1103" t="str">
        <f>IF(AG305="","",VLOOKUP(AG305,'標準様式１シフト記号表（勤務時間帯）'!$C$7:$K$36,9,FALSE))</f>
        <v/>
      </c>
      <c r="AH306" s="1116" t="str">
        <f>IF(AH305="","",VLOOKUP(AH305,'標準様式１シフト記号表（勤務時間帯）'!$C$7:$K$36,9,FALSE))</f>
        <v/>
      </c>
      <c r="AI306" s="1116" t="str">
        <f>IF(AI305="","",VLOOKUP(AI305,'標準様式１シフト記号表（勤務時間帯）'!$C$7:$K$36,9,FALSE))</f>
        <v/>
      </c>
      <c r="AJ306" s="1116" t="str">
        <f>IF(AJ305="","",VLOOKUP(AJ305,'標準様式１シフト記号表（勤務時間帯）'!$C$7:$K$36,9,FALSE))</f>
        <v/>
      </c>
      <c r="AK306" s="1116" t="str">
        <f>IF(AK305="","",VLOOKUP(AK305,'標準様式１シフト記号表（勤務時間帯）'!$C$7:$K$36,9,FALSE))</f>
        <v/>
      </c>
      <c r="AL306" s="1116" t="str">
        <f>IF(AL305="","",VLOOKUP(AL305,'標準様式１シフト記号表（勤務時間帯）'!$C$7:$K$36,9,FALSE))</f>
        <v/>
      </c>
      <c r="AM306" s="1127" t="str">
        <f>IF(AM305="","",VLOOKUP(AM305,'標準様式１シフト記号表（勤務時間帯）'!$C$7:$K$36,9,FALSE))</f>
        <v/>
      </c>
      <c r="AN306" s="1103" t="str">
        <f>IF(AN305="","",VLOOKUP(AN305,'標準様式１シフト記号表（勤務時間帯）'!$C$7:$K$36,9,FALSE))</f>
        <v/>
      </c>
      <c r="AO306" s="1116" t="str">
        <f>IF(AO305="","",VLOOKUP(AO305,'標準様式１シフト記号表（勤務時間帯）'!$C$7:$K$36,9,FALSE))</f>
        <v/>
      </c>
      <c r="AP306" s="1116" t="str">
        <f>IF(AP305="","",VLOOKUP(AP305,'標準様式１シフト記号表（勤務時間帯）'!$C$7:$K$36,9,FALSE))</f>
        <v/>
      </c>
      <c r="AQ306" s="1116" t="str">
        <f>IF(AQ305="","",VLOOKUP(AQ305,'標準様式１シフト記号表（勤務時間帯）'!$C$7:$K$36,9,FALSE))</f>
        <v/>
      </c>
      <c r="AR306" s="1116" t="str">
        <f>IF(AR305="","",VLOOKUP(AR305,'標準様式１シフト記号表（勤務時間帯）'!$C$7:$K$36,9,FALSE))</f>
        <v/>
      </c>
      <c r="AS306" s="1116" t="str">
        <f>IF(AS305="","",VLOOKUP(AS305,'標準様式１シフト記号表（勤務時間帯）'!$C$7:$K$36,9,FALSE))</f>
        <v/>
      </c>
      <c r="AT306" s="1127" t="str">
        <f>IF(AT305="","",VLOOKUP(AT305,'標準様式１シフト記号表（勤務時間帯）'!$C$7:$K$36,9,FALSE))</f>
        <v/>
      </c>
      <c r="AU306" s="1103" t="str">
        <f>IF(AU305="","",VLOOKUP(AU305,'標準様式１シフト記号表（勤務時間帯）'!$C$7:$K$36,9,FALSE))</f>
        <v/>
      </c>
      <c r="AV306" s="1116" t="str">
        <f>IF(AV305="","",VLOOKUP(AV305,'標準様式１シフト記号表（勤務時間帯）'!$C$7:$K$36,9,FALSE))</f>
        <v/>
      </c>
      <c r="AW306" s="1116" t="str">
        <f>IF(AW305="","",VLOOKUP(AW305,'標準様式１シフト記号表（勤務時間帯）'!$C$7:$K$36,9,FALSE))</f>
        <v/>
      </c>
      <c r="AX306" s="1162">
        <f>IF($BB$4="４週",SUM(S306:AT306),IF($BB$4="暦月",SUM(S306:AW306),""))</f>
        <v>0</v>
      </c>
      <c r="AY306" s="1175"/>
      <c r="AZ306" s="1186">
        <f>IF($BB$4="４週",AX306/4,IF($BB$4="暦月",'標準様式１（100名）'!AX306/('標準様式１（100名）'!$BB$9/7),""))</f>
        <v>0</v>
      </c>
      <c r="BA306" s="1195"/>
      <c r="BB306" s="1210"/>
      <c r="BC306" s="1049"/>
      <c r="BD306" s="1049"/>
      <c r="BE306" s="1049"/>
      <c r="BF306" s="1061"/>
    </row>
    <row r="307" spans="2:58" ht="20.25" customHeight="1">
      <c r="B307" s="939"/>
      <c r="C307" s="960"/>
      <c r="D307" s="980"/>
      <c r="E307" s="990"/>
      <c r="F307" s="1244">
        <f>C305</f>
        <v>0</v>
      </c>
      <c r="G307" s="1007"/>
      <c r="H307" s="1018"/>
      <c r="I307" s="1026"/>
      <c r="J307" s="1026"/>
      <c r="K307" s="1031"/>
      <c r="L307" s="1042"/>
      <c r="M307" s="1051"/>
      <c r="N307" s="1051"/>
      <c r="O307" s="1063"/>
      <c r="P307" s="1070" t="s">
        <v>316</v>
      </c>
      <c r="Q307" s="1079"/>
      <c r="R307" s="1087"/>
      <c r="S307" s="1104" t="str">
        <f>IF(S305="","",VLOOKUP(S305,'標準様式１シフト記号表（勤務時間帯）'!$C$7:$U$36,19,FALSE))</f>
        <v/>
      </c>
      <c r="T307" s="1117" t="str">
        <f>IF(T305="","",VLOOKUP(T305,'標準様式１シフト記号表（勤務時間帯）'!$C$7:$U$36,19,FALSE))</f>
        <v/>
      </c>
      <c r="U307" s="1117" t="str">
        <f>IF(U305="","",VLOOKUP(U305,'標準様式１シフト記号表（勤務時間帯）'!$C$7:$U$36,19,FALSE))</f>
        <v/>
      </c>
      <c r="V307" s="1117" t="str">
        <f>IF(V305="","",VLOOKUP(V305,'標準様式１シフト記号表（勤務時間帯）'!$C$7:$U$36,19,FALSE))</f>
        <v/>
      </c>
      <c r="W307" s="1117" t="str">
        <f>IF(W305="","",VLOOKUP(W305,'標準様式１シフト記号表（勤務時間帯）'!$C$7:$U$36,19,FALSE))</f>
        <v/>
      </c>
      <c r="X307" s="1117" t="str">
        <f>IF(X305="","",VLOOKUP(X305,'標準様式１シフト記号表（勤務時間帯）'!$C$7:$U$36,19,FALSE))</f>
        <v/>
      </c>
      <c r="Y307" s="1128" t="str">
        <f>IF(Y305="","",VLOOKUP(Y305,'標準様式１シフト記号表（勤務時間帯）'!$C$7:$U$36,19,FALSE))</f>
        <v/>
      </c>
      <c r="Z307" s="1104" t="str">
        <f>IF(Z305="","",VLOOKUP(Z305,'標準様式１シフト記号表（勤務時間帯）'!$C$7:$U$36,19,FALSE))</f>
        <v/>
      </c>
      <c r="AA307" s="1117" t="str">
        <f>IF(AA305="","",VLOOKUP(AA305,'標準様式１シフト記号表（勤務時間帯）'!$C$7:$U$36,19,FALSE))</f>
        <v/>
      </c>
      <c r="AB307" s="1117" t="str">
        <f>IF(AB305="","",VLOOKUP(AB305,'標準様式１シフト記号表（勤務時間帯）'!$C$7:$U$36,19,FALSE))</f>
        <v/>
      </c>
      <c r="AC307" s="1117" t="str">
        <f>IF(AC305="","",VLOOKUP(AC305,'標準様式１シフト記号表（勤務時間帯）'!$C$7:$U$36,19,FALSE))</f>
        <v/>
      </c>
      <c r="AD307" s="1117" t="str">
        <f>IF(AD305="","",VLOOKUP(AD305,'標準様式１シフト記号表（勤務時間帯）'!$C$7:$U$36,19,FALSE))</f>
        <v/>
      </c>
      <c r="AE307" s="1117" t="str">
        <f>IF(AE305="","",VLOOKUP(AE305,'標準様式１シフト記号表（勤務時間帯）'!$C$7:$U$36,19,FALSE))</f>
        <v/>
      </c>
      <c r="AF307" s="1128" t="str">
        <f>IF(AF305="","",VLOOKUP(AF305,'標準様式１シフト記号表（勤務時間帯）'!$C$7:$U$36,19,FALSE))</f>
        <v/>
      </c>
      <c r="AG307" s="1104" t="str">
        <f>IF(AG305="","",VLOOKUP(AG305,'標準様式１シフト記号表（勤務時間帯）'!$C$7:$U$36,19,FALSE))</f>
        <v/>
      </c>
      <c r="AH307" s="1117" t="str">
        <f>IF(AH305="","",VLOOKUP(AH305,'標準様式１シフト記号表（勤務時間帯）'!$C$7:$U$36,19,FALSE))</f>
        <v/>
      </c>
      <c r="AI307" s="1117" t="str">
        <f>IF(AI305="","",VLOOKUP(AI305,'標準様式１シフト記号表（勤務時間帯）'!$C$7:$U$36,19,FALSE))</f>
        <v/>
      </c>
      <c r="AJ307" s="1117" t="str">
        <f>IF(AJ305="","",VLOOKUP(AJ305,'標準様式１シフト記号表（勤務時間帯）'!$C$7:$U$36,19,FALSE))</f>
        <v/>
      </c>
      <c r="AK307" s="1117" t="str">
        <f>IF(AK305="","",VLOOKUP(AK305,'標準様式１シフト記号表（勤務時間帯）'!$C$7:$U$36,19,FALSE))</f>
        <v/>
      </c>
      <c r="AL307" s="1117" t="str">
        <f>IF(AL305="","",VLOOKUP(AL305,'標準様式１シフト記号表（勤務時間帯）'!$C$7:$U$36,19,FALSE))</f>
        <v/>
      </c>
      <c r="AM307" s="1128" t="str">
        <f>IF(AM305="","",VLOOKUP(AM305,'標準様式１シフト記号表（勤務時間帯）'!$C$7:$U$36,19,FALSE))</f>
        <v/>
      </c>
      <c r="AN307" s="1104" t="str">
        <f>IF(AN305="","",VLOOKUP(AN305,'標準様式１シフト記号表（勤務時間帯）'!$C$7:$U$36,19,FALSE))</f>
        <v/>
      </c>
      <c r="AO307" s="1117" t="str">
        <f>IF(AO305="","",VLOOKUP(AO305,'標準様式１シフト記号表（勤務時間帯）'!$C$7:$U$36,19,FALSE))</f>
        <v/>
      </c>
      <c r="AP307" s="1117" t="str">
        <f>IF(AP305="","",VLOOKUP(AP305,'標準様式１シフト記号表（勤務時間帯）'!$C$7:$U$36,19,FALSE))</f>
        <v/>
      </c>
      <c r="AQ307" s="1117" t="str">
        <f>IF(AQ305="","",VLOOKUP(AQ305,'標準様式１シフト記号表（勤務時間帯）'!$C$7:$U$36,19,FALSE))</f>
        <v/>
      </c>
      <c r="AR307" s="1117" t="str">
        <f>IF(AR305="","",VLOOKUP(AR305,'標準様式１シフト記号表（勤務時間帯）'!$C$7:$U$36,19,FALSE))</f>
        <v/>
      </c>
      <c r="AS307" s="1117" t="str">
        <f>IF(AS305="","",VLOOKUP(AS305,'標準様式１シフト記号表（勤務時間帯）'!$C$7:$U$36,19,FALSE))</f>
        <v/>
      </c>
      <c r="AT307" s="1128" t="str">
        <f>IF(AT305="","",VLOOKUP(AT305,'標準様式１シフト記号表（勤務時間帯）'!$C$7:$U$36,19,FALSE))</f>
        <v/>
      </c>
      <c r="AU307" s="1104" t="str">
        <f>IF(AU305="","",VLOOKUP(AU305,'標準様式１シフト記号表（勤務時間帯）'!$C$7:$U$36,19,FALSE))</f>
        <v/>
      </c>
      <c r="AV307" s="1117" t="str">
        <f>IF(AV305="","",VLOOKUP(AV305,'標準様式１シフト記号表（勤務時間帯）'!$C$7:$U$36,19,FALSE))</f>
        <v/>
      </c>
      <c r="AW307" s="1117" t="str">
        <f>IF(AW305="","",VLOOKUP(AW305,'標準様式１シフト記号表（勤務時間帯）'!$C$7:$U$36,19,FALSE))</f>
        <v/>
      </c>
      <c r="AX307" s="1163">
        <f>IF($BB$4="４週",SUM(S307:AT307),IF($BB$4="暦月",SUM(S307:AW307),""))</f>
        <v>0</v>
      </c>
      <c r="AY307" s="1176"/>
      <c r="AZ307" s="1187">
        <f>IF($BB$4="４週",AX307/4,IF($BB$4="暦月",'標準様式１（100名）'!AX307/('標準様式１（100名）'!$BB$9/7),""))</f>
        <v>0</v>
      </c>
      <c r="BA307" s="1196"/>
      <c r="BB307" s="1211"/>
      <c r="BC307" s="1051"/>
      <c r="BD307" s="1051"/>
      <c r="BE307" s="1051"/>
      <c r="BF307" s="1063"/>
    </row>
    <row r="308" spans="2:58" ht="20.25" customHeight="1">
      <c r="B308" s="939">
        <f>B305+1</f>
        <v>96</v>
      </c>
      <c r="C308" s="958"/>
      <c r="D308" s="978"/>
      <c r="E308" s="988"/>
      <c r="F308" s="995"/>
      <c r="G308" s="995"/>
      <c r="H308" s="1019"/>
      <c r="I308" s="1026"/>
      <c r="J308" s="1026"/>
      <c r="K308" s="1031"/>
      <c r="L308" s="1041"/>
      <c r="M308" s="1050"/>
      <c r="N308" s="1050"/>
      <c r="O308" s="1062"/>
      <c r="P308" s="1071" t="s">
        <v>589</v>
      </c>
      <c r="Q308" s="1080"/>
      <c r="R308" s="1088"/>
      <c r="S308" s="1252"/>
      <c r="T308" s="1254"/>
      <c r="U308" s="1254"/>
      <c r="V308" s="1254"/>
      <c r="W308" s="1254"/>
      <c r="X308" s="1254"/>
      <c r="Y308" s="1255"/>
      <c r="Z308" s="1252"/>
      <c r="AA308" s="1254"/>
      <c r="AB308" s="1254"/>
      <c r="AC308" s="1254"/>
      <c r="AD308" s="1254"/>
      <c r="AE308" s="1254"/>
      <c r="AF308" s="1255"/>
      <c r="AG308" s="1252"/>
      <c r="AH308" s="1254"/>
      <c r="AI308" s="1254"/>
      <c r="AJ308" s="1254"/>
      <c r="AK308" s="1254"/>
      <c r="AL308" s="1254"/>
      <c r="AM308" s="1255"/>
      <c r="AN308" s="1252"/>
      <c r="AO308" s="1254"/>
      <c r="AP308" s="1254"/>
      <c r="AQ308" s="1254"/>
      <c r="AR308" s="1254"/>
      <c r="AS308" s="1254"/>
      <c r="AT308" s="1255"/>
      <c r="AU308" s="1252"/>
      <c r="AV308" s="1254"/>
      <c r="AW308" s="1254"/>
      <c r="AX308" s="1257"/>
      <c r="AY308" s="1261"/>
      <c r="AZ308" s="1264"/>
      <c r="BA308" s="1267"/>
      <c r="BB308" s="1209"/>
      <c r="BC308" s="1050"/>
      <c r="BD308" s="1050"/>
      <c r="BE308" s="1050"/>
      <c r="BF308" s="1062"/>
    </row>
    <row r="309" spans="2:58" ht="20.25" customHeight="1">
      <c r="B309" s="939"/>
      <c r="C309" s="959"/>
      <c r="D309" s="979"/>
      <c r="E309" s="989"/>
      <c r="F309" s="993"/>
      <c r="G309" s="1006"/>
      <c r="H309" s="1018"/>
      <c r="I309" s="1026"/>
      <c r="J309" s="1026"/>
      <c r="K309" s="1031"/>
      <c r="L309" s="1040"/>
      <c r="M309" s="1049"/>
      <c r="N309" s="1049"/>
      <c r="O309" s="1061"/>
      <c r="P309" s="1069" t="s">
        <v>590</v>
      </c>
      <c r="Q309" s="1078"/>
      <c r="R309" s="1086"/>
      <c r="S309" s="1103" t="str">
        <f>IF(S308="","",VLOOKUP(S308,'標準様式１シフト記号表（勤務時間帯）'!$C$7:$K$36,9,FALSE))</f>
        <v/>
      </c>
      <c r="T309" s="1116" t="str">
        <f>IF(T308="","",VLOOKUP(T308,'標準様式１シフト記号表（勤務時間帯）'!$C$7:$K$36,9,FALSE))</f>
        <v/>
      </c>
      <c r="U309" s="1116" t="str">
        <f>IF(U308="","",VLOOKUP(U308,'標準様式１シフト記号表（勤務時間帯）'!$C$7:$K$36,9,FALSE))</f>
        <v/>
      </c>
      <c r="V309" s="1116" t="str">
        <f>IF(V308="","",VLOOKUP(V308,'標準様式１シフト記号表（勤務時間帯）'!$C$7:$K$36,9,FALSE))</f>
        <v/>
      </c>
      <c r="W309" s="1116" t="str">
        <f>IF(W308="","",VLOOKUP(W308,'標準様式１シフト記号表（勤務時間帯）'!$C$7:$K$36,9,FALSE))</f>
        <v/>
      </c>
      <c r="X309" s="1116" t="str">
        <f>IF(X308="","",VLOOKUP(X308,'標準様式１シフト記号表（勤務時間帯）'!$C$7:$K$36,9,FALSE))</f>
        <v/>
      </c>
      <c r="Y309" s="1127" t="str">
        <f>IF(Y308="","",VLOOKUP(Y308,'標準様式１シフト記号表（勤務時間帯）'!$C$7:$K$36,9,FALSE))</f>
        <v/>
      </c>
      <c r="Z309" s="1103" t="str">
        <f>IF(Z308="","",VLOOKUP(Z308,'標準様式１シフト記号表（勤務時間帯）'!$C$7:$K$36,9,FALSE))</f>
        <v/>
      </c>
      <c r="AA309" s="1116" t="str">
        <f>IF(AA308="","",VLOOKUP(AA308,'標準様式１シフト記号表（勤務時間帯）'!$C$7:$K$36,9,FALSE))</f>
        <v/>
      </c>
      <c r="AB309" s="1116" t="str">
        <f>IF(AB308="","",VLOOKUP(AB308,'標準様式１シフト記号表（勤務時間帯）'!$C$7:$K$36,9,FALSE))</f>
        <v/>
      </c>
      <c r="AC309" s="1116" t="str">
        <f>IF(AC308="","",VLOOKUP(AC308,'標準様式１シフト記号表（勤務時間帯）'!$C$7:$K$36,9,FALSE))</f>
        <v/>
      </c>
      <c r="AD309" s="1116" t="str">
        <f>IF(AD308="","",VLOOKUP(AD308,'標準様式１シフト記号表（勤務時間帯）'!$C$7:$K$36,9,FALSE))</f>
        <v/>
      </c>
      <c r="AE309" s="1116" t="str">
        <f>IF(AE308="","",VLOOKUP(AE308,'標準様式１シフト記号表（勤務時間帯）'!$C$7:$K$36,9,FALSE))</f>
        <v/>
      </c>
      <c r="AF309" s="1127" t="str">
        <f>IF(AF308="","",VLOOKUP(AF308,'標準様式１シフト記号表（勤務時間帯）'!$C$7:$K$36,9,FALSE))</f>
        <v/>
      </c>
      <c r="AG309" s="1103" t="str">
        <f>IF(AG308="","",VLOOKUP(AG308,'標準様式１シフト記号表（勤務時間帯）'!$C$7:$K$36,9,FALSE))</f>
        <v/>
      </c>
      <c r="AH309" s="1116" t="str">
        <f>IF(AH308="","",VLOOKUP(AH308,'標準様式１シフト記号表（勤務時間帯）'!$C$7:$K$36,9,FALSE))</f>
        <v/>
      </c>
      <c r="AI309" s="1116" t="str">
        <f>IF(AI308="","",VLOOKUP(AI308,'標準様式１シフト記号表（勤務時間帯）'!$C$7:$K$36,9,FALSE))</f>
        <v/>
      </c>
      <c r="AJ309" s="1116" t="str">
        <f>IF(AJ308="","",VLOOKUP(AJ308,'標準様式１シフト記号表（勤務時間帯）'!$C$7:$K$36,9,FALSE))</f>
        <v/>
      </c>
      <c r="AK309" s="1116" t="str">
        <f>IF(AK308="","",VLOOKUP(AK308,'標準様式１シフト記号表（勤務時間帯）'!$C$7:$K$36,9,FALSE))</f>
        <v/>
      </c>
      <c r="AL309" s="1116" t="str">
        <f>IF(AL308="","",VLOOKUP(AL308,'標準様式１シフト記号表（勤務時間帯）'!$C$7:$K$36,9,FALSE))</f>
        <v/>
      </c>
      <c r="AM309" s="1127" t="str">
        <f>IF(AM308="","",VLOOKUP(AM308,'標準様式１シフト記号表（勤務時間帯）'!$C$7:$K$36,9,FALSE))</f>
        <v/>
      </c>
      <c r="AN309" s="1103" t="str">
        <f>IF(AN308="","",VLOOKUP(AN308,'標準様式１シフト記号表（勤務時間帯）'!$C$7:$K$36,9,FALSE))</f>
        <v/>
      </c>
      <c r="AO309" s="1116" t="str">
        <f>IF(AO308="","",VLOOKUP(AO308,'標準様式１シフト記号表（勤務時間帯）'!$C$7:$K$36,9,FALSE))</f>
        <v/>
      </c>
      <c r="AP309" s="1116" t="str">
        <f>IF(AP308="","",VLOOKUP(AP308,'標準様式１シフト記号表（勤務時間帯）'!$C$7:$K$36,9,FALSE))</f>
        <v/>
      </c>
      <c r="AQ309" s="1116" t="str">
        <f>IF(AQ308="","",VLOOKUP(AQ308,'標準様式１シフト記号表（勤務時間帯）'!$C$7:$K$36,9,FALSE))</f>
        <v/>
      </c>
      <c r="AR309" s="1116" t="str">
        <f>IF(AR308="","",VLOOKUP(AR308,'標準様式１シフト記号表（勤務時間帯）'!$C$7:$K$36,9,FALSE))</f>
        <v/>
      </c>
      <c r="AS309" s="1116" t="str">
        <f>IF(AS308="","",VLOOKUP(AS308,'標準様式１シフト記号表（勤務時間帯）'!$C$7:$K$36,9,FALSE))</f>
        <v/>
      </c>
      <c r="AT309" s="1127" t="str">
        <f>IF(AT308="","",VLOOKUP(AT308,'標準様式１シフト記号表（勤務時間帯）'!$C$7:$K$36,9,FALSE))</f>
        <v/>
      </c>
      <c r="AU309" s="1103" t="str">
        <f>IF(AU308="","",VLOOKUP(AU308,'標準様式１シフト記号表（勤務時間帯）'!$C$7:$K$36,9,FALSE))</f>
        <v/>
      </c>
      <c r="AV309" s="1116" t="str">
        <f>IF(AV308="","",VLOOKUP(AV308,'標準様式１シフト記号表（勤務時間帯）'!$C$7:$K$36,9,FALSE))</f>
        <v/>
      </c>
      <c r="AW309" s="1116" t="str">
        <f>IF(AW308="","",VLOOKUP(AW308,'標準様式１シフト記号表（勤務時間帯）'!$C$7:$K$36,9,FALSE))</f>
        <v/>
      </c>
      <c r="AX309" s="1162">
        <f>IF($BB$4="４週",SUM(S309:AT309),IF($BB$4="暦月",SUM(S309:AW309),""))</f>
        <v>0</v>
      </c>
      <c r="AY309" s="1175"/>
      <c r="AZ309" s="1186">
        <f>IF($BB$4="４週",AX309/4,IF($BB$4="暦月",'標準様式１（100名）'!AX309/('標準様式１（100名）'!$BB$9/7),""))</f>
        <v>0</v>
      </c>
      <c r="BA309" s="1195"/>
      <c r="BB309" s="1210"/>
      <c r="BC309" s="1049"/>
      <c r="BD309" s="1049"/>
      <c r="BE309" s="1049"/>
      <c r="BF309" s="1061"/>
    </row>
    <row r="310" spans="2:58" ht="20.25" customHeight="1">
      <c r="B310" s="939"/>
      <c r="C310" s="960"/>
      <c r="D310" s="980"/>
      <c r="E310" s="990"/>
      <c r="F310" s="1244">
        <f>C308</f>
        <v>0</v>
      </c>
      <c r="G310" s="1007"/>
      <c r="H310" s="1018"/>
      <c r="I310" s="1026"/>
      <c r="J310" s="1026"/>
      <c r="K310" s="1031"/>
      <c r="L310" s="1042"/>
      <c r="M310" s="1051"/>
      <c r="N310" s="1051"/>
      <c r="O310" s="1063"/>
      <c r="P310" s="1070" t="s">
        <v>316</v>
      </c>
      <c r="Q310" s="1079"/>
      <c r="R310" s="1087"/>
      <c r="S310" s="1104" t="str">
        <f>IF(S308="","",VLOOKUP(S308,'標準様式１シフト記号表（勤務時間帯）'!$C$7:$U$36,19,FALSE))</f>
        <v/>
      </c>
      <c r="T310" s="1117" t="str">
        <f>IF(T308="","",VLOOKUP(T308,'標準様式１シフト記号表（勤務時間帯）'!$C$7:$U$36,19,FALSE))</f>
        <v/>
      </c>
      <c r="U310" s="1117" t="str">
        <f>IF(U308="","",VLOOKUP(U308,'標準様式１シフト記号表（勤務時間帯）'!$C$7:$U$36,19,FALSE))</f>
        <v/>
      </c>
      <c r="V310" s="1117" t="str">
        <f>IF(V308="","",VLOOKUP(V308,'標準様式１シフト記号表（勤務時間帯）'!$C$7:$U$36,19,FALSE))</f>
        <v/>
      </c>
      <c r="W310" s="1117" t="str">
        <f>IF(W308="","",VLOOKUP(W308,'標準様式１シフト記号表（勤務時間帯）'!$C$7:$U$36,19,FALSE))</f>
        <v/>
      </c>
      <c r="X310" s="1117" t="str">
        <f>IF(X308="","",VLOOKUP(X308,'標準様式１シフト記号表（勤務時間帯）'!$C$7:$U$36,19,FALSE))</f>
        <v/>
      </c>
      <c r="Y310" s="1128" t="str">
        <f>IF(Y308="","",VLOOKUP(Y308,'標準様式１シフト記号表（勤務時間帯）'!$C$7:$U$36,19,FALSE))</f>
        <v/>
      </c>
      <c r="Z310" s="1104" t="str">
        <f>IF(Z308="","",VLOOKUP(Z308,'標準様式１シフト記号表（勤務時間帯）'!$C$7:$U$36,19,FALSE))</f>
        <v/>
      </c>
      <c r="AA310" s="1117" t="str">
        <f>IF(AA308="","",VLOOKUP(AA308,'標準様式１シフト記号表（勤務時間帯）'!$C$7:$U$36,19,FALSE))</f>
        <v/>
      </c>
      <c r="AB310" s="1117" t="str">
        <f>IF(AB308="","",VLOOKUP(AB308,'標準様式１シフト記号表（勤務時間帯）'!$C$7:$U$36,19,FALSE))</f>
        <v/>
      </c>
      <c r="AC310" s="1117" t="str">
        <f>IF(AC308="","",VLOOKUP(AC308,'標準様式１シフト記号表（勤務時間帯）'!$C$7:$U$36,19,FALSE))</f>
        <v/>
      </c>
      <c r="AD310" s="1117" t="str">
        <f>IF(AD308="","",VLOOKUP(AD308,'標準様式１シフト記号表（勤務時間帯）'!$C$7:$U$36,19,FALSE))</f>
        <v/>
      </c>
      <c r="AE310" s="1117" t="str">
        <f>IF(AE308="","",VLOOKUP(AE308,'標準様式１シフト記号表（勤務時間帯）'!$C$7:$U$36,19,FALSE))</f>
        <v/>
      </c>
      <c r="AF310" s="1128" t="str">
        <f>IF(AF308="","",VLOOKUP(AF308,'標準様式１シフト記号表（勤務時間帯）'!$C$7:$U$36,19,FALSE))</f>
        <v/>
      </c>
      <c r="AG310" s="1104" t="str">
        <f>IF(AG308="","",VLOOKUP(AG308,'標準様式１シフト記号表（勤務時間帯）'!$C$7:$U$36,19,FALSE))</f>
        <v/>
      </c>
      <c r="AH310" s="1117" t="str">
        <f>IF(AH308="","",VLOOKUP(AH308,'標準様式１シフト記号表（勤務時間帯）'!$C$7:$U$36,19,FALSE))</f>
        <v/>
      </c>
      <c r="AI310" s="1117" t="str">
        <f>IF(AI308="","",VLOOKUP(AI308,'標準様式１シフト記号表（勤務時間帯）'!$C$7:$U$36,19,FALSE))</f>
        <v/>
      </c>
      <c r="AJ310" s="1117" t="str">
        <f>IF(AJ308="","",VLOOKUP(AJ308,'標準様式１シフト記号表（勤務時間帯）'!$C$7:$U$36,19,FALSE))</f>
        <v/>
      </c>
      <c r="AK310" s="1117" t="str">
        <f>IF(AK308="","",VLOOKUP(AK308,'標準様式１シフト記号表（勤務時間帯）'!$C$7:$U$36,19,FALSE))</f>
        <v/>
      </c>
      <c r="AL310" s="1117" t="str">
        <f>IF(AL308="","",VLOOKUP(AL308,'標準様式１シフト記号表（勤務時間帯）'!$C$7:$U$36,19,FALSE))</f>
        <v/>
      </c>
      <c r="AM310" s="1128" t="str">
        <f>IF(AM308="","",VLOOKUP(AM308,'標準様式１シフト記号表（勤務時間帯）'!$C$7:$U$36,19,FALSE))</f>
        <v/>
      </c>
      <c r="AN310" s="1104" t="str">
        <f>IF(AN308="","",VLOOKUP(AN308,'標準様式１シフト記号表（勤務時間帯）'!$C$7:$U$36,19,FALSE))</f>
        <v/>
      </c>
      <c r="AO310" s="1117" t="str">
        <f>IF(AO308="","",VLOOKUP(AO308,'標準様式１シフト記号表（勤務時間帯）'!$C$7:$U$36,19,FALSE))</f>
        <v/>
      </c>
      <c r="AP310" s="1117" t="str">
        <f>IF(AP308="","",VLOOKUP(AP308,'標準様式１シフト記号表（勤務時間帯）'!$C$7:$U$36,19,FALSE))</f>
        <v/>
      </c>
      <c r="AQ310" s="1117" t="str">
        <f>IF(AQ308="","",VLOOKUP(AQ308,'標準様式１シフト記号表（勤務時間帯）'!$C$7:$U$36,19,FALSE))</f>
        <v/>
      </c>
      <c r="AR310" s="1117" t="str">
        <f>IF(AR308="","",VLOOKUP(AR308,'標準様式１シフト記号表（勤務時間帯）'!$C$7:$U$36,19,FALSE))</f>
        <v/>
      </c>
      <c r="AS310" s="1117" t="str">
        <f>IF(AS308="","",VLOOKUP(AS308,'標準様式１シフト記号表（勤務時間帯）'!$C$7:$U$36,19,FALSE))</f>
        <v/>
      </c>
      <c r="AT310" s="1128" t="str">
        <f>IF(AT308="","",VLOOKUP(AT308,'標準様式１シフト記号表（勤務時間帯）'!$C$7:$U$36,19,FALSE))</f>
        <v/>
      </c>
      <c r="AU310" s="1104" t="str">
        <f>IF(AU308="","",VLOOKUP(AU308,'標準様式１シフト記号表（勤務時間帯）'!$C$7:$U$36,19,FALSE))</f>
        <v/>
      </c>
      <c r="AV310" s="1117" t="str">
        <f>IF(AV308="","",VLOOKUP(AV308,'標準様式１シフト記号表（勤務時間帯）'!$C$7:$U$36,19,FALSE))</f>
        <v/>
      </c>
      <c r="AW310" s="1117" t="str">
        <f>IF(AW308="","",VLOOKUP(AW308,'標準様式１シフト記号表（勤務時間帯）'!$C$7:$U$36,19,FALSE))</f>
        <v/>
      </c>
      <c r="AX310" s="1163">
        <f>IF($BB$4="４週",SUM(S310:AT310),IF($BB$4="暦月",SUM(S310:AW310),""))</f>
        <v>0</v>
      </c>
      <c r="AY310" s="1176"/>
      <c r="AZ310" s="1187">
        <f>IF($BB$4="４週",AX310/4,IF($BB$4="暦月",'標準様式１（100名）'!AX310/('標準様式１（100名）'!$BB$9/7),""))</f>
        <v>0</v>
      </c>
      <c r="BA310" s="1196"/>
      <c r="BB310" s="1211"/>
      <c r="BC310" s="1051"/>
      <c r="BD310" s="1051"/>
      <c r="BE310" s="1051"/>
      <c r="BF310" s="1063"/>
    </row>
    <row r="311" spans="2:58" ht="20.25" customHeight="1">
      <c r="B311" s="939">
        <f>B308+1</f>
        <v>97</v>
      </c>
      <c r="C311" s="958"/>
      <c r="D311" s="978"/>
      <c r="E311" s="988"/>
      <c r="F311" s="995"/>
      <c r="G311" s="995"/>
      <c r="H311" s="1019"/>
      <c r="I311" s="1026"/>
      <c r="J311" s="1026"/>
      <c r="K311" s="1031"/>
      <c r="L311" s="1041"/>
      <c r="M311" s="1050"/>
      <c r="N311" s="1050"/>
      <c r="O311" s="1062"/>
      <c r="P311" s="1071" t="s">
        <v>589</v>
      </c>
      <c r="Q311" s="1080"/>
      <c r="R311" s="1088"/>
      <c r="S311" s="1252"/>
      <c r="T311" s="1254"/>
      <c r="U311" s="1254"/>
      <c r="V311" s="1254"/>
      <c r="W311" s="1254"/>
      <c r="X311" s="1254"/>
      <c r="Y311" s="1255"/>
      <c r="Z311" s="1252"/>
      <c r="AA311" s="1254"/>
      <c r="AB311" s="1254"/>
      <c r="AC311" s="1254"/>
      <c r="AD311" s="1254"/>
      <c r="AE311" s="1254"/>
      <c r="AF311" s="1255"/>
      <c r="AG311" s="1252"/>
      <c r="AH311" s="1254"/>
      <c r="AI311" s="1254"/>
      <c r="AJ311" s="1254"/>
      <c r="AK311" s="1254"/>
      <c r="AL311" s="1254"/>
      <c r="AM311" s="1255"/>
      <c r="AN311" s="1252"/>
      <c r="AO311" s="1254"/>
      <c r="AP311" s="1254"/>
      <c r="AQ311" s="1254"/>
      <c r="AR311" s="1254"/>
      <c r="AS311" s="1254"/>
      <c r="AT311" s="1255"/>
      <c r="AU311" s="1252"/>
      <c r="AV311" s="1254"/>
      <c r="AW311" s="1254"/>
      <c r="AX311" s="1257"/>
      <c r="AY311" s="1261"/>
      <c r="AZ311" s="1264"/>
      <c r="BA311" s="1267"/>
      <c r="BB311" s="1209"/>
      <c r="BC311" s="1050"/>
      <c r="BD311" s="1050"/>
      <c r="BE311" s="1050"/>
      <c r="BF311" s="1062"/>
    </row>
    <row r="312" spans="2:58" ht="20.25" customHeight="1">
      <c r="B312" s="939"/>
      <c r="C312" s="959"/>
      <c r="D312" s="979"/>
      <c r="E312" s="989"/>
      <c r="F312" s="993"/>
      <c r="G312" s="1006"/>
      <c r="H312" s="1018"/>
      <c r="I312" s="1026"/>
      <c r="J312" s="1026"/>
      <c r="K312" s="1031"/>
      <c r="L312" s="1040"/>
      <c r="M312" s="1049"/>
      <c r="N312" s="1049"/>
      <c r="O312" s="1061"/>
      <c r="P312" s="1069" t="s">
        <v>590</v>
      </c>
      <c r="Q312" s="1078"/>
      <c r="R312" s="1086"/>
      <c r="S312" s="1103" t="str">
        <f>IF(S311="","",VLOOKUP(S311,'標準様式１シフト記号表（勤務時間帯）'!$C$7:$K$36,9,FALSE))</f>
        <v/>
      </c>
      <c r="T312" s="1116" t="str">
        <f>IF(T311="","",VLOOKUP(T311,'標準様式１シフト記号表（勤務時間帯）'!$C$7:$K$36,9,FALSE))</f>
        <v/>
      </c>
      <c r="U312" s="1116" t="str">
        <f>IF(U311="","",VLOOKUP(U311,'標準様式１シフト記号表（勤務時間帯）'!$C$7:$K$36,9,FALSE))</f>
        <v/>
      </c>
      <c r="V312" s="1116" t="str">
        <f>IF(V311="","",VLOOKUP(V311,'標準様式１シフト記号表（勤務時間帯）'!$C$7:$K$36,9,FALSE))</f>
        <v/>
      </c>
      <c r="W312" s="1116" t="str">
        <f>IF(W311="","",VLOOKUP(W311,'標準様式１シフト記号表（勤務時間帯）'!$C$7:$K$36,9,FALSE))</f>
        <v/>
      </c>
      <c r="X312" s="1116" t="str">
        <f>IF(X311="","",VLOOKUP(X311,'標準様式１シフト記号表（勤務時間帯）'!$C$7:$K$36,9,FALSE))</f>
        <v/>
      </c>
      <c r="Y312" s="1127" t="str">
        <f>IF(Y311="","",VLOOKUP(Y311,'標準様式１シフト記号表（勤務時間帯）'!$C$7:$K$36,9,FALSE))</f>
        <v/>
      </c>
      <c r="Z312" s="1103" t="str">
        <f>IF(Z311="","",VLOOKUP(Z311,'標準様式１シフト記号表（勤務時間帯）'!$C$7:$K$36,9,FALSE))</f>
        <v/>
      </c>
      <c r="AA312" s="1116" t="str">
        <f>IF(AA311="","",VLOOKUP(AA311,'標準様式１シフト記号表（勤務時間帯）'!$C$7:$K$36,9,FALSE))</f>
        <v/>
      </c>
      <c r="AB312" s="1116" t="str">
        <f>IF(AB311="","",VLOOKUP(AB311,'標準様式１シフト記号表（勤務時間帯）'!$C$7:$K$36,9,FALSE))</f>
        <v/>
      </c>
      <c r="AC312" s="1116" t="str">
        <f>IF(AC311="","",VLOOKUP(AC311,'標準様式１シフト記号表（勤務時間帯）'!$C$7:$K$36,9,FALSE))</f>
        <v/>
      </c>
      <c r="AD312" s="1116" t="str">
        <f>IF(AD311="","",VLOOKUP(AD311,'標準様式１シフト記号表（勤務時間帯）'!$C$7:$K$36,9,FALSE))</f>
        <v/>
      </c>
      <c r="AE312" s="1116" t="str">
        <f>IF(AE311="","",VLOOKUP(AE311,'標準様式１シフト記号表（勤務時間帯）'!$C$7:$K$36,9,FALSE))</f>
        <v/>
      </c>
      <c r="AF312" s="1127" t="str">
        <f>IF(AF311="","",VLOOKUP(AF311,'標準様式１シフト記号表（勤務時間帯）'!$C$7:$K$36,9,FALSE))</f>
        <v/>
      </c>
      <c r="AG312" s="1103" t="str">
        <f>IF(AG311="","",VLOOKUP(AG311,'標準様式１シフト記号表（勤務時間帯）'!$C$7:$K$36,9,FALSE))</f>
        <v/>
      </c>
      <c r="AH312" s="1116" t="str">
        <f>IF(AH311="","",VLOOKUP(AH311,'標準様式１シフト記号表（勤務時間帯）'!$C$7:$K$36,9,FALSE))</f>
        <v/>
      </c>
      <c r="AI312" s="1116" t="str">
        <f>IF(AI311="","",VLOOKUP(AI311,'標準様式１シフト記号表（勤務時間帯）'!$C$7:$K$36,9,FALSE))</f>
        <v/>
      </c>
      <c r="AJ312" s="1116" t="str">
        <f>IF(AJ311="","",VLOOKUP(AJ311,'標準様式１シフト記号表（勤務時間帯）'!$C$7:$K$36,9,FALSE))</f>
        <v/>
      </c>
      <c r="AK312" s="1116" t="str">
        <f>IF(AK311="","",VLOOKUP(AK311,'標準様式１シフト記号表（勤務時間帯）'!$C$7:$K$36,9,FALSE))</f>
        <v/>
      </c>
      <c r="AL312" s="1116" t="str">
        <f>IF(AL311="","",VLOOKUP(AL311,'標準様式１シフト記号表（勤務時間帯）'!$C$7:$K$36,9,FALSE))</f>
        <v/>
      </c>
      <c r="AM312" s="1127" t="str">
        <f>IF(AM311="","",VLOOKUP(AM311,'標準様式１シフト記号表（勤務時間帯）'!$C$7:$K$36,9,FALSE))</f>
        <v/>
      </c>
      <c r="AN312" s="1103" t="str">
        <f>IF(AN311="","",VLOOKUP(AN311,'標準様式１シフト記号表（勤務時間帯）'!$C$7:$K$36,9,FALSE))</f>
        <v/>
      </c>
      <c r="AO312" s="1116" t="str">
        <f>IF(AO311="","",VLOOKUP(AO311,'標準様式１シフト記号表（勤務時間帯）'!$C$7:$K$36,9,FALSE))</f>
        <v/>
      </c>
      <c r="AP312" s="1116" t="str">
        <f>IF(AP311="","",VLOOKUP(AP311,'標準様式１シフト記号表（勤務時間帯）'!$C$7:$K$36,9,FALSE))</f>
        <v/>
      </c>
      <c r="AQ312" s="1116" t="str">
        <f>IF(AQ311="","",VLOOKUP(AQ311,'標準様式１シフト記号表（勤務時間帯）'!$C$7:$K$36,9,FALSE))</f>
        <v/>
      </c>
      <c r="AR312" s="1116" t="str">
        <f>IF(AR311="","",VLOOKUP(AR311,'標準様式１シフト記号表（勤務時間帯）'!$C$7:$K$36,9,FALSE))</f>
        <v/>
      </c>
      <c r="AS312" s="1116" t="str">
        <f>IF(AS311="","",VLOOKUP(AS311,'標準様式１シフト記号表（勤務時間帯）'!$C$7:$K$36,9,FALSE))</f>
        <v/>
      </c>
      <c r="AT312" s="1127" t="str">
        <f>IF(AT311="","",VLOOKUP(AT311,'標準様式１シフト記号表（勤務時間帯）'!$C$7:$K$36,9,FALSE))</f>
        <v/>
      </c>
      <c r="AU312" s="1103" t="str">
        <f>IF(AU311="","",VLOOKUP(AU311,'標準様式１シフト記号表（勤務時間帯）'!$C$7:$K$36,9,FALSE))</f>
        <v/>
      </c>
      <c r="AV312" s="1116" t="str">
        <f>IF(AV311="","",VLOOKUP(AV311,'標準様式１シフト記号表（勤務時間帯）'!$C$7:$K$36,9,FALSE))</f>
        <v/>
      </c>
      <c r="AW312" s="1116" t="str">
        <f>IF(AW311="","",VLOOKUP(AW311,'標準様式１シフト記号表（勤務時間帯）'!$C$7:$K$36,9,FALSE))</f>
        <v/>
      </c>
      <c r="AX312" s="1162">
        <f>IF($BB$4="４週",SUM(S312:AT312),IF($BB$4="暦月",SUM(S312:AW312),""))</f>
        <v>0</v>
      </c>
      <c r="AY312" s="1175"/>
      <c r="AZ312" s="1186">
        <f>IF($BB$4="４週",AX312/4,IF($BB$4="暦月",'標準様式１（100名）'!AX312/('標準様式１（100名）'!$BB$9/7),""))</f>
        <v>0</v>
      </c>
      <c r="BA312" s="1195"/>
      <c r="BB312" s="1210"/>
      <c r="BC312" s="1049"/>
      <c r="BD312" s="1049"/>
      <c r="BE312" s="1049"/>
      <c r="BF312" s="1061"/>
    </row>
    <row r="313" spans="2:58" ht="20.25" customHeight="1">
      <c r="B313" s="939"/>
      <c r="C313" s="960"/>
      <c r="D313" s="980"/>
      <c r="E313" s="990"/>
      <c r="F313" s="1244">
        <f>C311</f>
        <v>0</v>
      </c>
      <c r="G313" s="1007"/>
      <c r="H313" s="1018"/>
      <c r="I313" s="1026"/>
      <c r="J313" s="1026"/>
      <c r="K313" s="1031"/>
      <c r="L313" s="1042"/>
      <c r="M313" s="1051"/>
      <c r="N313" s="1051"/>
      <c r="O313" s="1063"/>
      <c r="P313" s="1070" t="s">
        <v>316</v>
      </c>
      <c r="Q313" s="1079"/>
      <c r="R313" s="1087"/>
      <c r="S313" s="1104" t="str">
        <f>IF(S311="","",VLOOKUP(S311,'標準様式１シフト記号表（勤務時間帯）'!$C$7:$U$36,19,FALSE))</f>
        <v/>
      </c>
      <c r="T313" s="1117" t="str">
        <f>IF(T311="","",VLOOKUP(T311,'標準様式１シフト記号表（勤務時間帯）'!$C$7:$U$36,19,FALSE))</f>
        <v/>
      </c>
      <c r="U313" s="1117" t="str">
        <f>IF(U311="","",VLOOKUP(U311,'標準様式１シフト記号表（勤務時間帯）'!$C$7:$U$36,19,FALSE))</f>
        <v/>
      </c>
      <c r="V313" s="1117" t="str">
        <f>IF(V311="","",VLOOKUP(V311,'標準様式１シフト記号表（勤務時間帯）'!$C$7:$U$36,19,FALSE))</f>
        <v/>
      </c>
      <c r="W313" s="1117" t="str">
        <f>IF(W311="","",VLOOKUP(W311,'標準様式１シフト記号表（勤務時間帯）'!$C$7:$U$36,19,FALSE))</f>
        <v/>
      </c>
      <c r="X313" s="1117" t="str">
        <f>IF(X311="","",VLOOKUP(X311,'標準様式１シフト記号表（勤務時間帯）'!$C$7:$U$36,19,FALSE))</f>
        <v/>
      </c>
      <c r="Y313" s="1128" t="str">
        <f>IF(Y311="","",VLOOKUP(Y311,'標準様式１シフト記号表（勤務時間帯）'!$C$7:$U$36,19,FALSE))</f>
        <v/>
      </c>
      <c r="Z313" s="1104" t="str">
        <f>IF(Z311="","",VLOOKUP(Z311,'標準様式１シフト記号表（勤務時間帯）'!$C$7:$U$36,19,FALSE))</f>
        <v/>
      </c>
      <c r="AA313" s="1117" t="str">
        <f>IF(AA311="","",VLOOKUP(AA311,'標準様式１シフト記号表（勤務時間帯）'!$C$7:$U$36,19,FALSE))</f>
        <v/>
      </c>
      <c r="AB313" s="1117" t="str">
        <f>IF(AB311="","",VLOOKUP(AB311,'標準様式１シフト記号表（勤務時間帯）'!$C$7:$U$36,19,FALSE))</f>
        <v/>
      </c>
      <c r="AC313" s="1117" t="str">
        <f>IF(AC311="","",VLOOKUP(AC311,'標準様式１シフト記号表（勤務時間帯）'!$C$7:$U$36,19,FALSE))</f>
        <v/>
      </c>
      <c r="AD313" s="1117" t="str">
        <f>IF(AD311="","",VLOOKUP(AD311,'標準様式１シフト記号表（勤務時間帯）'!$C$7:$U$36,19,FALSE))</f>
        <v/>
      </c>
      <c r="AE313" s="1117" t="str">
        <f>IF(AE311="","",VLOOKUP(AE311,'標準様式１シフト記号表（勤務時間帯）'!$C$7:$U$36,19,FALSE))</f>
        <v/>
      </c>
      <c r="AF313" s="1128" t="str">
        <f>IF(AF311="","",VLOOKUP(AF311,'標準様式１シフト記号表（勤務時間帯）'!$C$7:$U$36,19,FALSE))</f>
        <v/>
      </c>
      <c r="AG313" s="1104" t="str">
        <f>IF(AG311="","",VLOOKUP(AG311,'標準様式１シフト記号表（勤務時間帯）'!$C$7:$U$36,19,FALSE))</f>
        <v/>
      </c>
      <c r="AH313" s="1117" t="str">
        <f>IF(AH311="","",VLOOKUP(AH311,'標準様式１シフト記号表（勤務時間帯）'!$C$7:$U$36,19,FALSE))</f>
        <v/>
      </c>
      <c r="AI313" s="1117" t="str">
        <f>IF(AI311="","",VLOOKUP(AI311,'標準様式１シフト記号表（勤務時間帯）'!$C$7:$U$36,19,FALSE))</f>
        <v/>
      </c>
      <c r="AJ313" s="1117" t="str">
        <f>IF(AJ311="","",VLOOKUP(AJ311,'標準様式１シフト記号表（勤務時間帯）'!$C$7:$U$36,19,FALSE))</f>
        <v/>
      </c>
      <c r="AK313" s="1117" t="str">
        <f>IF(AK311="","",VLOOKUP(AK311,'標準様式１シフト記号表（勤務時間帯）'!$C$7:$U$36,19,FALSE))</f>
        <v/>
      </c>
      <c r="AL313" s="1117" t="str">
        <f>IF(AL311="","",VLOOKUP(AL311,'標準様式１シフト記号表（勤務時間帯）'!$C$7:$U$36,19,FALSE))</f>
        <v/>
      </c>
      <c r="AM313" s="1128" t="str">
        <f>IF(AM311="","",VLOOKUP(AM311,'標準様式１シフト記号表（勤務時間帯）'!$C$7:$U$36,19,FALSE))</f>
        <v/>
      </c>
      <c r="AN313" s="1104" t="str">
        <f>IF(AN311="","",VLOOKUP(AN311,'標準様式１シフト記号表（勤務時間帯）'!$C$7:$U$36,19,FALSE))</f>
        <v/>
      </c>
      <c r="AO313" s="1117" t="str">
        <f>IF(AO311="","",VLOOKUP(AO311,'標準様式１シフト記号表（勤務時間帯）'!$C$7:$U$36,19,FALSE))</f>
        <v/>
      </c>
      <c r="AP313" s="1117" t="str">
        <f>IF(AP311="","",VLOOKUP(AP311,'標準様式１シフト記号表（勤務時間帯）'!$C$7:$U$36,19,FALSE))</f>
        <v/>
      </c>
      <c r="AQ313" s="1117" t="str">
        <f>IF(AQ311="","",VLOOKUP(AQ311,'標準様式１シフト記号表（勤務時間帯）'!$C$7:$U$36,19,FALSE))</f>
        <v/>
      </c>
      <c r="AR313" s="1117" t="str">
        <f>IF(AR311="","",VLOOKUP(AR311,'標準様式１シフト記号表（勤務時間帯）'!$C$7:$U$36,19,FALSE))</f>
        <v/>
      </c>
      <c r="AS313" s="1117" t="str">
        <f>IF(AS311="","",VLOOKUP(AS311,'標準様式１シフト記号表（勤務時間帯）'!$C$7:$U$36,19,FALSE))</f>
        <v/>
      </c>
      <c r="AT313" s="1128" t="str">
        <f>IF(AT311="","",VLOOKUP(AT311,'標準様式１シフト記号表（勤務時間帯）'!$C$7:$U$36,19,FALSE))</f>
        <v/>
      </c>
      <c r="AU313" s="1104" t="str">
        <f>IF(AU311="","",VLOOKUP(AU311,'標準様式１シフト記号表（勤務時間帯）'!$C$7:$U$36,19,FALSE))</f>
        <v/>
      </c>
      <c r="AV313" s="1117" t="str">
        <f>IF(AV311="","",VLOOKUP(AV311,'標準様式１シフト記号表（勤務時間帯）'!$C$7:$U$36,19,FALSE))</f>
        <v/>
      </c>
      <c r="AW313" s="1117" t="str">
        <f>IF(AW311="","",VLOOKUP(AW311,'標準様式１シフト記号表（勤務時間帯）'!$C$7:$U$36,19,FALSE))</f>
        <v/>
      </c>
      <c r="AX313" s="1163">
        <f>IF($BB$4="４週",SUM(S313:AT313),IF($BB$4="暦月",SUM(S313:AW313),""))</f>
        <v>0</v>
      </c>
      <c r="AY313" s="1176"/>
      <c r="AZ313" s="1187">
        <f>IF($BB$4="４週",AX313/4,IF($BB$4="暦月",'標準様式１（100名）'!AX313/('標準様式１（100名）'!$BB$9/7),""))</f>
        <v>0</v>
      </c>
      <c r="BA313" s="1196"/>
      <c r="BB313" s="1211"/>
      <c r="BC313" s="1051"/>
      <c r="BD313" s="1051"/>
      <c r="BE313" s="1051"/>
      <c r="BF313" s="1063"/>
    </row>
    <row r="314" spans="2:58" ht="20.25" customHeight="1">
      <c r="B314" s="939">
        <f>B311+1</f>
        <v>98</v>
      </c>
      <c r="C314" s="958"/>
      <c r="D314" s="978"/>
      <c r="E314" s="988"/>
      <c r="F314" s="995"/>
      <c r="G314" s="995"/>
      <c r="H314" s="1019"/>
      <c r="I314" s="1026"/>
      <c r="J314" s="1026"/>
      <c r="K314" s="1031"/>
      <c r="L314" s="1041"/>
      <c r="M314" s="1050"/>
      <c r="N314" s="1050"/>
      <c r="O314" s="1062"/>
      <c r="P314" s="1071" t="s">
        <v>589</v>
      </c>
      <c r="Q314" s="1080"/>
      <c r="R314" s="1088"/>
      <c r="S314" s="1252"/>
      <c r="T314" s="1254"/>
      <c r="U314" s="1254"/>
      <c r="V314" s="1254"/>
      <c r="W314" s="1254"/>
      <c r="X314" s="1254"/>
      <c r="Y314" s="1255"/>
      <c r="Z314" s="1252"/>
      <c r="AA314" s="1254"/>
      <c r="AB314" s="1254"/>
      <c r="AC314" s="1254"/>
      <c r="AD314" s="1254"/>
      <c r="AE314" s="1254"/>
      <c r="AF314" s="1255"/>
      <c r="AG314" s="1252"/>
      <c r="AH314" s="1254"/>
      <c r="AI314" s="1254"/>
      <c r="AJ314" s="1254"/>
      <c r="AK314" s="1254"/>
      <c r="AL314" s="1254"/>
      <c r="AM314" s="1255"/>
      <c r="AN314" s="1252"/>
      <c r="AO314" s="1254"/>
      <c r="AP314" s="1254"/>
      <c r="AQ314" s="1254"/>
      <c r="AR314" s="1254"/>
      <c r="AS314" s="1254"/>
      <c r="AT314" s="1255"/>
      <c r="AU314" s="1252"/>
      <c r="AV314" s="1254"/>
      <c r="AW314" s="1254"/>
      <c r="AX314" s="1257"/>
      <c r="AY314" s="1261"/>
      <c r="AZ314" s="1264"/>
      <c r="BA314" s="1267"/>
      <c r="BB314" s="1209"/>
      <c r="BC314" s="1050"/>
      <c r="BD314" s="1050"/>
      <c r="BE314" s="1050"/>
      <c r="BF314" s="1062"/>
    </row>
    <row r="315" spans="2:58" ht="20.25" customHeight="1">
      <c r="B315" s="939"/>
      <c r="C315" s="959"/>
      <c r="D315" s="979"/>
      <c r="E315" s="989"/>
      <c r="F315" s="993"/>
      <c r="G315" s="1006"/>
      <c r="H315" s="1018"/>
      <c r="I315" s="1026"/>
      <c r="J315" s="1026"/>
      <c r="K315" s="1031"/>
      <c r="L315" s="1040"/>
      <c r="M315" s="1049"/>
      <c r="N315" s="1049"/>
      <c r="O315" s="1061"/>
      <c r="P315" s="1069" t="s">
        <v>590</v>
      </c>
      <c r="Q315" s="1078"/>
      <c r="R315" s="1086"/>
      <c r="S315" s="1103" t="str">
        <f>IF(S314="","",VLOOKUP(S314,'標準様式１シフト記号表（勤務時間帯）'!$C$7:$K$36,9,FALSE))</f>
        <v/>
      </c>
      <c r="T315" s="1116" t="str">
        <f>IF(T314="","",VLOOKUP(T314,'標準様式１シフト記号表（勤務時間帯）'!$C$7:$K$36,9,FALSE))</f>
        <v/>
      </c>
      <c r="U315" s="1116" t="str">
        <f>IF(U314="","",VLOOKUP(U314,'標準様式１シフト記号表（勤務時間帯）'!$C$7:$K$36,9,FALSE))</f>
        <v/>
      </c>
      <c r="V315" s="1116" t="str">
        <f>IF(V314="","",VLOOKUP(V314,'標準様式１シフト記号表（勤務時間帯）'!$C$7:$K$36,9,FALSE))</f>
        <v/>
      </c>
      <c r="W315" s="1116" t="str">
        <f>IF(W314="","",VLOOKUP(W314,'標準様式１シフト記号表（勤務時間帯）'!$C$7:$K$36,9,FALSE))</f>
        <v/>
      </c>
      <c r="X315" s="1116" t="str">
        <f>IF(X314="","",VLOOKUP(X314,'標準様式１シフト記号表（勤務時間帯）'!$C$7:$K$36,9,FALSE))</f>
        <v/>
      </c>
      <c r="Y315" s="1127" t="str">
        <f>IF(Y314="","",VLOOKUP(Y314,'標準様式１シフト記号表（勤務時間帯）'!$C$7:$K$36,9,FALSE))</f>
        <v/>
      </c>
      <c r="Z315" s="1103" t="str">
        <f>IF(Z314="","",VLOOKUP(Z314,'標準様式１シフト記号表（勤務時間帯）'!$C$7:$K$36,9,FALSE))</f>
        <v/>
      </c>
      <c r="AA315" s="1116" t="str">
        <f>IF(AA314="","",VLOOKUP(AA314,'標準様式１シフト記号表（勤務時間帯）'!$C$7:$K$36,9,FALSE))</f>
        <v/>
      </c>
      <c r="AB315" s="1116" t="str">
        <f>IF(AB314="","",VLOOKUP(AB314,'標準様式１シフト記号表（勤務時間帯）'!$C$7:$K$36,9,FALSE))</f>
        <v/>
      </c>
      <c r="AC315" s="1116" t="str">
        <f>IF(AC314="","",VLOOKUP(AC314,'標準様式１シフト記号表（勤務時間帯）'!$C$7:$K$36,9,FALSE))</f>
        <v/>
      </c>
      <c r="AD315" s="1116" t="str">
        <f>IF(AD314="","",VLOOKUP(AD314,'標準様式１シフト記号表（勤務時間帯）'!$C$7:$K$36,9,FALSE))</f>
        <v/>
      </c>
      <c r="AE315" s="1116" t="str">
        <f>IF(AE314="","",VLOOKUP(AE314,'標準様式１シフト記号表（勤務時間帯）'!$C$7:$K$36,9,FALSE))</f>
        <v/>
      </c>
      <c r="AF315" s="1127" t="str">
        <f>IF(AF314="","",VLOOKUP(AF314,'標準様式１シフト記号表（勤務時間帯）'!$C$7:$K$36,9,FALSE))</f>
        <v/>
      </c>
      <c r="AG315" s="1103" t="str">
        <f>IF(AG314="","",VLOOKUP(AG314,'標準様式１シフト記号表（勤務時間帯）'!$C$7:$K$36,9,FALSE))</f>
        <v/>
      </c>
      <c r="AH315" s="1116" t="str">
        <f>IF(AH314="","",VLOOKUP(AH314,'標準様式１シフト記号表（勤務時間帯）'!$C$7:$K$36,9,FALSE))</f>
        <v/>
      </c>
      <c r="AI315" s="1116" t="str">
        <f>IF(AI314="","",VLOOKUP(AI314,'標準様式１シフト記号表（勤務時間帯）'!$C$7:$K$36,9,FALSE))</f>
        <v/>
      </c>
      <c r="AJ315" s="1116" t="str">
        <f>IF(AJ314="","",VLOOKUP(AJ314,'標準様式１シフト記号表（勤務時間帯）'!$C$7:$K$36,9,FALSE))</f>
        <v/>
      </c>
      <c r="AK315" s="1116" t="str">
        <f>IF(AK314="","",VLOOKUP(AK314,'標準様式１シフト記号表（勤務時間帯）'!$C$7:$K$36,9,FALSE))</f>
        <v/>
      </c>
      <c r="AL315" s="1116" t="str">
        <f>IF(AL314="","",VLOOKUP(AL314,'標準様式１シフト記号表（勤務時間帯）'!$C$7:$K$36,9,FALSE))</f>
        <v/>
      </c>
      <c r="AM315" s="1127" t="str">
        <f>IF(AM314="","",VLOOKUP(AM314,'標準様式１シフト記号表（勤務時間帯）'!$C$7:$K$36,9,FALSE))</f>
        <v/>
      </c>
      <c r="AN315" s="1103" t="str">
        <f>IF(AN314="","",VLOOKUP(AN314,'標準様式１シフト記号表（勤務時間帯）'!$C$7:$K$36,9,FALSE))</f>
        <v/>
      </c>
      <c r="AO315" s="1116" t="str">
        <f>IF(AO314="","",VLOOKUP(AO314,'標準様式１シフト記号表（勤務時間帯）'!$C$7:$K$36,9,FALSE))</f>
        <v/>
      </c>
      <c r="AP315" s="1116" t="str">
        <f>IF(AP314="","",VLOOKUP(AP314,'標準様式１シフト記号表（勤務時間帯）'!$C$7:$K$36,9,FALSE))</f>
        <v/>
      </c>
      <c r="AQ315" s="1116" t="str">
        <f>IF(AQ314="","",VLOOKUP(AQ314,'標準様式１シフト記号表（勤務時間帯）'!$C$7:$K$36,9,FALSE))</f>
        <v/>
      </c>
      <c r="AR315" s="1116" t="str">
        <f>IF(AR314="","",VLOOKUP(AR314,'標準様式１シフト記号表（勤務時間帯）'!$C$7:$K$36,9,FALSE))</f>
        <v/>
      </c>
      <c r="AS315" s="1116" t="str">
        <f>IF(AS314="","",VLOOKUP(AS314,'標準様式１シフト記号表（勤務時間帯）'!$C$7:$K$36,9,FALSE))</f>
        <v/>
      </c>
      <c r="AT315" s="1127" t="str">
        <f>IF(AT314="","",VLOOKUP(AT314,'標準様式１シフト記号表（勤務時間帯）'!$C$7:$K$36,9,FALSE))</f>
        <v/>
      </c>
      <c r="AU315" s="1103" t="str">
        <f>IF(AU314="","",VLOOKUP(AU314,'標準様式１シフト記号表（勤務時間帯）'!$C$7:$K$36,9,FALSE))</f>
        <v/>
      </c>
      <c r="AV315" s="1116" t="str">
        <f>IF(AV314="","",VLOOKUP(AV314,'標準様式１シフト記号表（勤務時間帯）'!$C$7:$K$36,9,FALSE))</f>
        <v/>
      </c>
      <c r="AW315" s="1116" t="str">
        <f>IF(AW314="","",VLOOKUP(AW314,'標準様式１シフト記号表（勤務時間帯）'!$C$7:$K$36,9,FALSE))</f>
        <v/>
      </c>
      <c r="AX315" s="1162">
        <f>IF($BB$4="４週",SUM(S315:AT315),IF($BB$4="暦月",SUM(S315:AW315),""))</f>
        <v>0</v>
      </c>
      <c r="AY315" s="1175"/>
      <c r="AZ315" s="1186">
        <f>IF($BB$4="４週",AX315/4,IF($BB$4="暦月",'標準様式１（100名）'!AX315/('標準様式１（100名）'!$BB$9/7),""))</f>
        <v>0</v>
      </c>
      <c r="BA315" s="1195"/>
      <c r="BB315" s="1210"/>
      <c r="BC315" s="1049"/>
      <c r="BD315" s="1049"/>
      <c r="BE315" s="1049"/>
      <c r="BF315" s="1061"/>
    </row>
    <row r="316" spans="2:58" ht="20.25" customHeight="1">
      <c r="B316" s="939"/>
      <c r="C316" s="960"/>
      <c r="D316" s="980"/>
      <c r="E316" s="990"/>
      <c r="F316" s="1244">
        <f>C314</f>
        <v>0</v>
      </c>
      <c r="G316" s="1007"/>
      <c r="H316" s="1018"/>
      <c r="I316" s="1026"/>
      <c r="J316" s="1026"/>
      <c r="K316" s="1031"/>
      <c r="L316" s="1042"/>
      <c r="M316" s="1051"/>
      <c r="N316" s="1051"/>
      <c r="O316" s="1063"/>
      <c r="P316" s="1070" t="s">
        <v>316</v>
      </c>
      <c r="Q316" s="1079"/>
      <c r="R316" s="1087"/>
      <c r="S316" s="1104" t="str">
        <f>IF(S314="","",VLOOKUP(S314,'標準様式１シフト記号表（勤務時間帯）'!$C$7:$U$36,19,FALSE))</f>
        <v/>
      </c>
      <c r="T316" s="1117" t="str">
        <f>IF(T314="","",VLOOKUP(T314,'標準様式１シフト記号表（勤務時間帯）'!$C$7:$U$36,19,FALSE))</f>
        <v/>
      </c>
      <c r="U316" s="1117" t="str">
        <f>IF(U314="","",VLOOKUP(U314,'標準様式１シフト記号表（勤務時間帯）'!$C$7:$U$36,19,FALSE))</f>
        <v/>
      </c>
      <c r="V316" s="1117" t="str">
        <f>IF(V314="","",VLOOKUP(V314,'標準様式１シフト記号表（勤務時間帯）'!$C$7:$U$36,19,FALSE))</f>
        <v/>
      </c>
      <c r="W316" s="1117" t="str">
        <f>IF(W314="","",VLOOKUP(W314,'標準様式１シフト記号表（勤務時間帯）'!$C$7:$U$36,19,FALSE))</f>
        <v/>
      </c>
      <c r="X316" s="1117" t="str">
        <f>IF(X314="","",VLOOKUP(X314,'標準様式１シフト記号表（勤務時間帯）'!$C$7:$U$36,19,FALSE))</f>
        <v/>
      </c>
      <c r="Y316" s="1128" t="str">
        <f>IF(Y314="","",VLOOKUP(Y314,'標準様式１シフト記号表（勤務時間帯）'!$C$7:$U$36,19,FALSE))</f>
        <v/>
      </c>
      <c r="Z316" s="1104" t="str">
        <f>IF(Z314="","",VLOOKUP(Z314,'標準様式１シフト記号表（勤務時間帯）'!$C$7:$U$36,19,FALSE))</f>
        <v/>
      </c>
      <c r="AA316" s="1117" t="str">
        <f>IF(AA314="","",VLOOKUP(AA314,'標準様式１シフト記号表（勤務時間帯）'!$C$7:$U$36,19,FALSE))</f>
        <v/>
      </c>
      <c r="AB316" s="1117" t="str">
        <f>IF(AB314="","",VLOOKUP(AB314,'標準様式１シフト記号表（勤務時間帯）'!$C$7:$U$36,19,FALSE))</f>
        <v/>
      </c>
      <c r="AC316" s="1117" t="str">
        <f>IF(AC314="","",VLOOKUP(AC314,'標準様式１シフト記号表（勤務時間帯）'!$C$7:$U$36,19,FALSE))</f>
        <v/>
      </c>
      <c r="AD316" s="1117" t="str">
        <f>IF(AD314="","",VLOOKUP(AD314,'標準様式１シフト記号表（勤務時間帯）'!$C$7:$U$36,19,FALSE))</f>
        <v/>
      </c>
      <c r="AE316" s="1117" t="str">
        <f>IF(AE314="","",VLOOKUP(AE314,'標準様式１シフト記号表（勤務時間帯）'!$C$7:$U$36,19,FALSE))</f>
        <v/>
      </c>
      <c r="AF316" s="1128" t="str">
        <f>IF(AF314="","",VLOOKUP(AF314,'標準様式１シフト記号表（勤務時間帯）'!$C$7:$U$36,19,FALSE))</f>
        <v/>
      </c>
      <c r="AG316" s="1104" t="str">
        <f>IF(AG314="","",VLOOKUP(AG314,'標準様式１シフト記号表（勤務時間帯）'!$C$7:$U$36,19,FALSE))</f>
        <v/>
      </c>
      <c r="AH316" s="1117" t="str">
        <f>IF(AH314="","",VLOOKUP(AH314,'標準様式１シフト記号表（勤務時間帯）'!$C$7:$U$36,19,FALSE))</f>
        <v/>
      </c>
      <c r="AI316" s="1117" t="str">
        <f>IF(AI314="","",VLOOKUP(AI314,'標準様式１シフト記号表（勤務時間帯）'!$C$7:$U$36,19,FALSE))</f>
        <v/>
      </c>
      <c r="AJ316" s="1117" t="str">
        <f>IF(AJ314="","",VLOOKUP(AJ314,'標準様式１シフト記号表（勤務時間帯）'!$C$7:$U$36,19,FALSE))</f>
        <v/>
      </c>
      <c r="AK316" s="1117" t="str">
        <f>IF(AK314="","",VLOOKUP(AK314,'標準様式１シフト記号表（勤務時間帯）'!$C$7:$U$36,19,FALSE))</f>
        <v/>
      </c>
      <c r="AL316" s="1117" t="str">
        <f>IF(AL314="","",VLOOKUP(AL314,'標準様式１シフト記号表（勤務時間帯）'!$C$7:$U$36,19,FALSE))</f>
        <v/>
      </c>
      <c r="AM316" s="1128" t="str">
        <f>IF(AM314="","",VLOOKUP(AM314,'標準様式１シフト記号表（勤務時間帯）'!$C$7:$U$36,19,FALSE))</f>
        <v/>
      </c>
      <c r="AN316" s="1104" t="str">
        <f>IF(AN314="","",VLOOKUP(AN314,'標準様式１シフト記号表（勤務時間帯）'!$C$7:$U$36,19,FALSE))</f>
        <v/>
      </c>
      <c r="AO316" s="1117" t="str">
        <f>IF(AO314="","",VLOOKUP(AO314,'標準様式１シフト記号表（勤務時間帯）'!$C$7:$U$36,19,FALSE))</f>
        <v/>
      </c>
      <c r="AP316" s="1117" t="str">
        <f>IF(AP314="","",VLOOKUP(AP314,'標準様式１シフト記号表（勤務時間帯）'!$C$7:$U$36,19,FALSE))</f>
        <v/>
      </c>
      <c r="AQ316" s="1117" t="str">
        <f>IF(AQ314="","",VLOOKUP(AQ314,'標準様式１シフト記号表（勤務時間帯）'!$C$7:$U$36,19,FALSE))</f>
        <v/>
      </c>
      <c r="AR316" s="1117" t="str">
        <f>IF(AR314="","",VLOOKUP(AR314,'標準様式１シフト記号表（勤務時間帯）'!$C$7:$U$36,19,FALSE))</f>
        <v/>
      </c>
      <c r="AS316" s="1117" t="str">
        <f>IF(AS314="","",VLOOKUP(AS314,'標準様式１シフト記号表（勤務時間帯）'!$C$7:$U$36,19,FALSE))</f>
        <v/>
      </c>
      <c r="AT316" s="1128" t="str">
        <f>IF(AT314="","",VLOOKUP(AT314,'標準様式１シフト記号表（勤務時間帯）'!$C$7:$U$36,19,FALSE))</f>
        <v/>
      </c>
      <c r="AU316" s="1104" t="str">
        <f>IF(AU314="","",VLOOKUP(AU314,'標準様式１シフト記号表（勤務時間帯）'!$C$7:$U$36,19,FALSE))</f>
        <v/>
      </c>
      <c r="AV316" s="1117" t="str">
        <f>IF(AV314="","",VLOOKUP(AV314,'標準様式１シフト記号表（勤務時間帯）'!$C$7:$U$36,19,FALSE))</f>
        <v/>
      </c>
      <c r="AW316" s="1117" t="str">
        <f>IF(AW314="","",VLOOKUP(AW314,'標準様式１シフト記号表（勤務時間帯）'!$C$7:$U$36,19,FALSE))</f>
        <v/>
      </c>
      <c r="AX316" s="1163">
        <f>IF($BB$4="４週",SUM(S316:AT316),IF($BB$4="暦月",SUM(S316:AW316),""))</f>
        <v>0</v>
      </c>
      <c r="AY316" s="1176"/>
      <c r="AZ316" s="1187">
        <f>IF($BB$4="４週",AX316/4,IF($BB$4="暦月",'標準様式１（100名）'!AX316/('標準様式１（100名）'!$BB$9/7),""))</f>
        <v>0</v>
      </c>
      <c r="BA316" s="1196"/>
      <c r="BB316" s="1211"/>
      <c r="BC316" s="1051"/>
      <c r="BD316" s="1051"/>
      <c r="BE316" s="1051"/>
      <c r="BF316" s="1063"/>
    </row>
    <row r="317" spans="2:58" ht="20.25" customHeight="1">
      <c r="B317" s="939">
        <f>B314+1</f>
        <v>99</v>
      </c>
      <c r="C317" s="958"/>
      <c r="D317" s="978"/>
      <c r="E317" s="988"/>
      <c r="F317" s="995"/>
      <c r="G317" s="995"/>
      <c r="H317" s="1019"/>
      <c r="I317" s="1026"/>
      <c r="J317" s="1026"/>
      <c r="K317" s="1031"/>
      <c r="L317" s="1041"/>
      <c r="M317" s="1050"/>
      <c r="N317" s="1050"/>
      <c r="O317" s="1062"/>
      <c r="P317" s="1071" t="s">
        <v>589</v>
      </c>
      <c r="Q317" s="1080"/>
      <c r="R317" s="1088"/>
      <c r="S317" s="1252"/>
      <c r="T317" s="1254"/>
      <c r="U317" s="1254"/>
      <c r="V317" s="1254"/>
      <c r="W317" s="1254"/>
      <c r="X317" s="1254"/>
      <c r="Y317" s="1255"/>
      <c r="Z317" s="1252"/>
      <c r="AA317" s="1254"/>
      <c r="AB317" s="1254"/>
      <c r="AC317" s="1254"/>
      <c r="AD317" s="1254"/>
      <c r="AE317" s="1254"/>
      <c r="AF317" s="1255"/>
      <c r="AG317" s="1252"/>
      <c r="AH317" s="1254"/>
      <c r="AI317" s="1254"/>
      <c r="AJ317" s="1254"/>
      <c r="AK317" s="1254"/>
      <c r="AL317" s="1254"/>
      <c r="AM317" s="1255"/>
      <c r="AN317" s="1252"/>
      <c r="AO317" s="1254"/>
      <c r="AP317" s="1254"/>
      <c r="AQ317" s="1254"/>
      <c r="AR317" s="1254"/>
      <c r="AS317" s="1254"/>
      <c r="AT317" s="1255"/>
      <c r="AU317" s="1252"/>
      <c r="AV317" s="1254"/>
      <c r="AW317" s="1254"/>
      <c r="AX317" s="1257"/>
      <c r="AY317" s="1261"/>
      <c r="AZ317" s="1264"/>
      <c r="BA317" s="1267"/>
      <c r="BB317" s="1209"/>
      <c r="BC317" s="1050"/>
      <c r="BD317" s="1050"/>
      <c r="BE317" s="1050"/>
      <c r="BF317" s="1062"/>
    </row>
    <row r="318" spans="2:58" ht="20.25" customHeight="1">
      <c r="B318" s="939"/>
      <c r="C318" s="959"/>
      <c r="D318" s="979"/>
      <c r="E318" s="989"/>
      <c r="F318" s="993"/>
      <c r="G318" s="1006"/>
      <c r="H318" s="1018"/>
      <c r="I318" s="1026"/>
      <c r="J318" s="1026"/>
      <c r="K318" s="1031"/>
      <c r="L318" s="1040"/>
      <c r="M318" s="1049"/>
      <c r="N318" s="1049"/>
      <c r="O318" s="1061"/>
      <c r="P318" s="1069" t="s">
        <v>590</v>
      </c>
      <c r="Q318" s="1078"/>
      <c r="R318" s="1086"/>
      <c r="S318" s="1103" t="str">
        <f>IF(S317="","",VLOOKUP(S317,'標準様式１シフト記号表（勤務時間帯）'!$C$7:$K$36,9,FALSE))</f>
        <v/>
      </c>
      <c r="T318" s="1116" t="str">
        <f>IF(T317="","",VLOOKUP(T317,'標準様式１シフト記号表（勤務時間帯）'!$C$7:$K$36,9,FALSE))</f>
        <v/>
      </c>
      <c r="U318" s="1116" t="str">
        <f>IF(U317="","",VLOOKUP(U317,'標準様式１シフト記号表（勤務時間帯）'!$C$7:$K$36,9,FALSE))</f>
        <v/>
      </c>
      <c r="V318" s="1116" t="str">
        <f>IF(V317="","",VLOOKUP(V317,'標準様式１シフト記号表（勤務時間帯）'!$C$7:$K$36,9,FALSE))</f>
        <v/>
      </c>
      <c r="W318" s="1116" t="str">
        <f>IF(W317="","",VLOOKUP(W317,'標準様式１シフト記号表（勤務時間帯）'!$C$7:$K$36,9,FALSE))</f>
        <v/>
      </c>
      <c r="X318" s="1116" t="str">
        <f>IF(X317="","",VLOOKUP(X317,'標準様式１シフト記号表（勤務時間帯）'!$C$7:$K$36,9,FALSE))</f>
        <v/>
      </c>
      <c r="Y318" s="1127" t="str">
        <f>IF(Y317="","",VLOOKUP(Y317,'標準様式１シフト記号表（勤務時間帯）'!$C$7:$K$36,9,FALSE))</f>
        <v/>
      </c>
      <c r="Z318" s="1103" t="str">
        <f>IF(Z317="","",VLOOKUP(Z317,'標準様式１シフト記号表（勤務時間帯）'!$C$7:$K$36,9,FALSE))</f>
        <v/>
      </c>
      <c r="AA318" s="1116" t="str">
        <f>IF(AA317="","",VLOOKUP(AA317,'標準様式１シフト記号表（勤務時間帯）'!$C$7:$K$36,9,FALSE))</f>
        <v/>
      </c>
      <c r="AB318" s="1116" t="str">
        <f>IF(AB317="","",VLOOKUP(AB317,'標準様式１シフト記号表（勤務時間帯）'!$C$7:$K$36,9,FALSE))</f>
        <v/>
      </c>
      <c r="AC318" s="1116" t="str">
        <f>IF(AC317="","",VLOOKUP(AC317,'標準様式１シフト記号表（勤務時間帯）'!$C$7:$K$36,9,FALSE))</f>
        <v/>
      </c>
      <c r="AD318" s="1116" t="str">
        <f>IF(AD317="","",VLOOKUP(AD317,'標準様式１シフト記号表（勤務時間帯）'!$C$7:$K$36,9,FALSE))</f>
        <v/>
      </c>
      <c r="AE318" s="1116" t="str">
        <f>IF(AE317="","",VLOOKUP(AE317,'標準様式１シフト記号表（勤務時間帯）'!$C$7:$K$36,9,FALSE))</f>
        <v/>
      </c>
      <c r="AF318" s="1127" t="str">
        <f>IF(AF317="","",VLOOKUP(AF317,'標準様式１シフト記号表（勤務時間帯）'!$C$7:$K$36,9,FALSE))</f>
        <v/>
      </c>
      <c r="AG318" s="1103" t="str">
        <f>IF(AG317="","",VLOOKUP(AG317,'標準様式１シフト記号表（勤務時間帯）'!$C$7:$K$36,9,FALSE))</f>
        <v/>
      </c>
      <c r="AH318" s="1116" t="str">
        <f>IF(AH317="","",VLOOKUP(AH317,'標準様式１シフト記号表（勤務時間帯）'!$C$7:$K$36,9,FALSE))</f>
        <v/>
      </c>
      <c r="AI318" s="1116" t="str">
        <f>IF(AI317="","",VLOOKUP(AI317,'標準様式１シフト記号表（勤務時間帯）'!$C$7:$K$36,9,FALSE))</f>
        <v/>
      </c>
      <c r="AJ318" s="1116" t="str">
        <f>IF(AJ317="","",VLOOKUP(AJ317,'標準様式１シフト記号表（勤務時間帯）'!$C$7:$K$36,9,FALSE))</f>
        <v/>
      </c>
      <c r="AK318" s="1116" t="str">
        <f>IF(AK317="","",VLOOKUP(AK317,'標準様式１シフト記号表（勤務時間帯）'!$C$7:$K$36,9,FALSE))</f>
        <v/>
      </c>
      <c r="AL318" s="1116" t="str">
        <f>IF(AL317="","",VLOOKUP(AL317,'標準様式１シフト記号表（勤務時間帯）'!$C$7:$K$36,9,FALSE))</f>
        <v/>
      </c>
      <c r="AM318" s="1127" t="str">
        <f>IF(AM317="","",VLOOKUP(AM317,'標準様式１シフト記号表（勤務時間帯）'!$C$7:$K$36,9,FALSE))</f>
        <v/>
      </c>
      <c r="AN318" s="1103" t="str">
        <f>IF(AN317="","",VLOOKUP(AN317,'標準様式１シフト記号表（勤務時間帯）'!$C$7:$K$36,9,FALSE))</f>
        <v/>
      </c>
      <c r="AO318" s="1116" t="str">
        <f>IF(AO317="","",VLOOKUP(AO317,'標準様式１シフト記号表（勤務時間帯）'!$C$7:$K$36,9,FALSE))</f>
        <v/>
      </c>
      <c r="AP318" s="1116" t="str">
        <f>IF(AP317="","",VLOOKUP(AP317,'標準様式１シフト記号表（勤務時間帯）'!$C$7:$K$36,9,FALSE))</f>
        <v/>
      </c>
      <c r="AQ318" s="1116" t="str">
        <f>IF(AQ317="","",VLOOKUP(AQ317,'標準様式１シフト記号表（勤務時間帯）'!$C$7:$K$36,9,FALSE))</f>
        <v/>
      </c>
      <c r="AR318" s="1116" t="str">
        <f>IF(AR317="","",VLOOKUP(AR317,'標準様式１シフト記号表（勤務時間帯）'!$C$7:$K$36,9,FALSE))</f>
        <v/>
      </c>
      <c r="AS318" s="1116" t="str">
        <f>IF(AS317="","",VLOOKUP(AS317,'標準様式１シフト記号表（勤務時間帯）'!$C$7:$K$36,9,FALSE))</f>
        <v/>
      </c>
      <c r="AT318" s="1127" t="str">
        <f>IF(AT317="","",VLOOKUP(AT317,'標準様式１シフト記号表（勤務時間帯）'!$C$7:$K$36,9,FALSE))</f>
        <v/>
      </c>
      <c r="AU318" s="1103" t="str">
        <f>IF(AU317="","",VLOOKUP(AU317,'標準様式１シフト記号表（勤務時間帯）'!$C$7:$K$36,9,FALSE))</f>
        <v/>
      </c>
      <c r="AV318" s="1116" t="str">
        <f>IF(AV317="","",VLOOKUP(AV317,'標準様式１シフト記号表（勤務時間帯）'!$C$7:$K$36,9,FALSE))</f>
        <v/>
      </c>
      <c r="AW318" s="1116" t="str">
        <f>IF(AW317="","",VLOOKUP(AW317,'標準様式１シフト記号表（勤務時間帯）'!$C$7:$K$36,9,FALSE))</f>
        <v/>
      </c>
      <c r="AX318" s="1162">
        <f>IF($BB$4="４週",SUM(S318:AT318),IF($BB$4="暦月",SUM(S318:AW318),""))</f>
        <v>0</v>
      </c>
      <c r="AY318" s="1175"/>
      <c r="AZ318" s="1186">
        <f>IF($BB$4="４週",AX318/4,IF($BB$4="暦月",'標準様式１（100名）'!AX318/('標準様式１（100名）'!$BB$9/7),""))</f>
        <v>0</v>
      </c>
      <c r="BA318" s="1195"/>
      <c r="BB318" s="1210"/>
      <c r="BC318" s="1049"/>
      <c r="BD318" s="1049"/>
      <c r="BE318" s="1049"/>
      <c r="BF318" s="1061"/>
    </row>
    <row r="319" spans="2:58" ht="20.25" customHeight="1">
      <c r="B319" s="939"/>
      <c r="C319" s="960"/>
      <c r="D319" s="980"/>
      <c r="E319" s="990"/>
      <c r="F319" s="1244">
        <f>C317</f>
        <v>0</v>
      </c>
      <c r="G319" s="1007"/>
      <c r="H319" s="1018"/>
      <c r="I319" s="1026"/>
      <c r="J319" s="1026"/>
      <c r="K319" s="1031"/>
      <c r="L319" s="1042"/>
      <c r="M319" s="1051"/>
      <c r="N319" s="1051"/>
      <c r="O319" s="1063"/>
      <c r="P319" s="1070" t="s">
        <v>316</v>
      </c>
      <c r="Q319" s="1079"/>
      <c r="R319" s="1087"/>
      <c r="S319" s="1104" t="str">
        <f>IF(S317="","",VLOOKUP(S317,'標準様式１シフト記号表（勤務時間帯）'!$C$7:$U$36,19,FALSE))</f>
        <v/>
      </c>
      <c r="T319" s="1117" t="str">
        <f>IF(T317="","",VLOOKUP(T317,'標準様式１シフト記号表（勤務時間帯）'!$C$7:$U$36,19,FALSE))</f>
        <v/>
      </c>
      <c r="U319" s="1117" t="str">
        <f>IF(U317="","",VLOOKUP(U317,'標準様式１シフト記号表（勤務時間帯）'!$C$7:$U$36,19,FALSE))</f>
        <v/>
      </c>
      <c r="V319" s="1117" t="str">
        <f>IF(V317="","",VLOOKUP(V317,'標準様式１シフト記号表（勤務時間帯）'!$C$7:$U$36,19,FALSE))</f>
        <v/>
      </c>
      <c r="W319" s="1117" t="str">
        <f>IF(W317="","",VLOOKUP(W317,'標準様式１シフト記号表（勤務時間帯）'!$C$7:$U$36,19,FALSE))</f>
        <v/>
      </c>
      <c r="X319" s="1117" t="str">
        <f>IF(X317="","",VLOOKUP(X317,'標準様式１シフト記号表（勤務時間帯）'!$C$7:$U$36,19,FALSE))</f>
        <v/>
      </c>
      <c r="Y319" s="1128" t="str">
        <f>IF(Y317="","",VLOOKUP(Y317,'標準様式１シフト記号表（勤務時間帯）'!$C$7:$U$36,19,FALSE))</f>
        <v/>
      </c>
      <c r="Z319" s="1104" t="str">
        <f>IF(Z317="","",VLOOKUP(Z317,'標準様式１シフト記号表（勤務時間帯）'!$C$7:$U$36,19,FALSE))</f>
        <v/>
      </c>
      <c r="AA319" s="1117" t="str">
        <f>IF(AA317="","",VLOOKUP(AA317,'標準様式１シフト記号表（勤務時間帯）'!$C$7:$U$36,19,FALSE))</f>
        <v/>
      </c>
      <c r="AB319" s="1117" t="str">
        <f>IF(AB317="","",VLOOKUP(AB317,'標準様式１シフト記号表（勤務時間帯）'!$C$7:$U$36,19,FALSE))</f>
        <v/>
      </c>
      <c r="AC319" s="1117" t="str">
        <f>IF(AC317="","",VLOOKUP(AC317,'標準様式１シフト記号表（勤務時間帯）'!$C$7:$U$36,19,FALSE))</f>
        <v/>
      </c>
      <c r="AD319" s="1117" t="str">
        <f>IF(AD317="","",VLOOKUP(AD317,'標準様式１シフト記号表（勤務時間帯）'!$C$7:$U$36,19,FALSE))</f>
        <v/>
      </c>
      <c r="AE319" s="1117" t="str">
        <f>IF(AE317="","",VLOOKUP(AE317,'標準様式１シフト記号表（勤務時間帯）'!$C$7:$U$36,19,FALSE))</f>
        <v/>
      </c>
      <c r="AF319" s="1128" t="str">
        <f>IF(AF317="","",VLOOKUP(AF317,'標準様式１シフト記号表（勤務時間帯）'!$C$7:$U$36,19,FALSE))</f>
        <v/>
      </c>
      <c r="AG319" s="1104" t="str">
        <f>IF(AG317="","",VLOOKUP(AG317,'標準様式１シフト記号表（勤務時間帯）'!$C$7:$U$36,19,FALSE))</f>
        <v/>
      </c>
      <c r="AH319" s="1117" t="str">
        <f>IF(AH317="","",VLOOKUP(AH317,'標準様式１シフト記号表（勤務時間帯）'!$C$7:$U$36,19,FALSE))</f>
        <v/>
      </c>
      <c r="AI319" s="1117" t="str">
        <f>IF(AI317="","",VLOOKUP(AI317,'標準様式１シフト記号表（勤務時間帯）'!$C$7:$U$36,19,FALSE))</f>
        <v/>
      </c>
      <c r="AJ319" s="1117" t="str">
        <f>IF(AJ317="","",VLOOKUP(AJ317,'標準様式１シフト記号表（勤務時間帯）'!$C$7:$U$36,19,FALSE))</f>
        <v/>
      </c>
      <c r="AK319" s="1117" t="str">
        <f>IF(AK317="","",VLOOKUP(AK317,'標準様式１シフト記号表（勤務時間帯）'!$C$7:$U$36,19,FALSE))</f>
        <v/>
      </c>
      <c r="AL319" s="1117" t="str">
        <f>IF(AL317="","",VLOOKUP(AL317,'標準様式１シフト記号表（勤務時間帯）'!$C$7:$U$36,19,FALSE))</f>
        <v/>
      </c>
      <c r="AM319" s="1128" t="str">
        <f>IF(AM317="","",VLOOKUP(AM317,'標準様式１シフト記号表（勤務時間帯）'!$C$7:$U$36,19,FALSE))</f>
        <v/>
      </c>
      <c r="AN319" s="1104" t="str">
        <f>IF(AN317="","",VLOOKUP(AN317,'標準様式１シフト記号表（勤務時間帯）'!$C$7:$U$36,19,FALSE))</f>
        <v/>
      </c>
      <c r="AO319" s="1117" t="str">
        <f>IF(AO317="","",VLOOKUP(AO317,'標準様式１シフト記号表（勤務時間帯）'!$C$7:$U$36,19,FALSE))</f>
        <v/>
      </c>
      <c r="AP319" s="1117" t="str">
        <f>IF(AP317="","",VLOOKUP(AP317,'標準様式１シフト記号表（勤務時間帯）'!$C$7:$U$36,19,FALSE))</f>
        <v/>
      </c>
      <c r="AQ319" s="1117" t="str">
        <f>IF(AQ317="","",VLOOKUP(AQ317,'標準様式１シフト記号表（勤務時間帯）'!$C$7:$U$36,19,FALSE))</f>
        <v/>
      </c>
      <c r="AR319" s="1117" t="str">
        <f>IF(AR317="","",VLOOKUP(AR317,'標準様式１シフト記号表（勤務時間帯）'!$C$7:$U$36,19,FALSE))</f>
        <v/>
      </c>
      <c r="AS319" s="1117" t="str">
        <f>IF(AS317="","",VLOOKUP(AS317,'標準様式１シフト記号表（勤務時間帯）'!$C$7:$U$36,19,FALSE))</f>
        <v/>
      </c>
      <c r="AT319" s="1128" t="str">
        <f>IF(AT317="","",VLOOKUP(AT317,'標準様式１シフト記号表（勤務時間帯）'!$C$7:$U$36,19,FALSE))</f>
        <v/>
      </c>
      <c r="AU319" s="1104" t="str">
        <f>IF(AU317="","",VLOOKUP(AU317,'標準様式１シフト記号表（勤務時間帯）'!$C$7:$U$36,19,FALSE))</f>
        <v/>
      </c>
      <c r="AV319" s="1117" t="str">
        <f>IF(AV317="","",VLOOKUP(AV317,'標準様式１シフト記号表（勤務時間帯）'!$C$7:$U$36,19,FALSE))</f>
        <v/>
      </c>
      <c r="AW319" s="1117" t="str">
        <f>IF(AW317="","",VLOOKUP(AW317,'標準様式１シフト記号表（勤務時間帯）'!$C$7:$U$36,19,FALSE))</f>
        <v/>
      </c>
      <c r="AX319" s="1163">
        <f>IF($BB$4="４週",SUM(S319:AT319),IF($BB$4="暦月",SUM(S319:AW319),""))</f>
        <v>0</v>
      </c>
      <c r="AY319" s="1176"/>
      <c r="AZ319" s="1187">
        <f>IF($BB$4="４週",AX319/4,IF($BB$4="暦月",'標準様式１（100名）'!AX319/('標準様式１（100名）'!$BB$9/7),""))</f>
        <v>0</v>
      </c>
      <c r="BA319" s="1196"/>
      <c r="BB319" s="1211"/>
      <c r="BC319" s="1051"/>
      <c r="BD319" s="1051"/>
      <c r="BE319" s="1051"/>
      <c r="BF319" s="1063"/>
    </row>
    <row r="320" spans="2:58" ht="20.25" customHeight="1">
      <c r="B320" s="939">
        <f>B317+1</f>
        <v>100</v>
      </c>
      <c r="C320" s="958"/>
      <c r="D320" s="978"/>
      <c r="E320" s="988"/>
      <c r="F320" s="995"/>
      <c r="G320" s="995"/>
      <c r="H320" s="1019"/>
      <c r="I320" s="1026"/>
      <c r="J320" s="1026"/>
      <c r="K320" s="1031"/>
      <c r="L320" s="1041"/>
      <c r="M320" s="1050"/>
      <c r="N320" s="1050"/>
      <c r="O320" s="1062"/>
      <c r="P320" s="1071" t="s">
        <v>589</v>
      </c>
      <c r="Q320" s="1080"/>
      <c r="R320" s="1088"/>
      <c r="S320" s="1252"/>
      <c r="T320" s="1254"/>
      <c r="U320" s="1254"/>
      <c r="V320" s="1254"/>
      <c r="W320" s="1254"/>
      <c r="X320" s="1254"/>
      <c r="Y320" s="1255"/>
      <c r="Z320" s="1252"/>
      <c r="AA320" s="1254"/>
      <c r="AB320" s="1254"/>
      <c r="AC320" s="1254"/>
      <c r="AD320" s="1254"/>
      <c r="AE320" s="1254"/>
      <c r="AF320" s="1255"/>
      <c r="AG320" s="1252"/>
      <c r="AH320" s="1254"/>
      <c r="AI320" s="1254"/>
      <c r="AJ320" s="1254"/>
      <c r="AK320" s="1254"/>
      <c r="AL320" s="1254"/>
      <c r="AM320" s="1255"/>
      <c r="AN320" s="1252"/>
      <c r="AO320" s="1254"/>
      <c r="AP320" s="1254"/>
      <c r="AQ320" s="1254"/>
      <c r="AR320" s="1254"/>
      <c r="AS320" s="1254"/>
      <c r="AT320" s="1255"/>
      <c r="AU320" s="1252"/>
      <c r="AV320" s="1254"/>
      <c r="AW320" s="1254"/>
      <c r="AX320" s="1257"/>
      <c r="AY320" s="1261"/>
      <c r="AZ320" s="1264"/>
      <c r="BA320" s="1267"/>
      <c r="BB320" s="1209"/>
      <c r="BC320" s="1050"/>
      <c r="BD320" s="1050"/>
      <c r="BE320" s="1050"/>
      <c r="BF320" s="1062"/>
    </row>
    <row r="321" spans="2:73" ht="20.25" customHeight="1">
      <c r="B321" s="939"/>
      <c r="C321" s="959"/>
      <c r="D321" s="979"/>
      <c r="E321" s="989"/>
      <c r="F321" s="993"/>
      <c r="G321" s="1006"/>
      <c r="H321" s="1018"/>
      <c r="I321" s="1026"/>
      <c r="J321" s="1026"/>
      <c r="K321" s="1031"/>
      <c r="L321" s="1040"/>
      <c r="M321" s="1049"/>
      <c r="N321" s="1049"/>
      <c r="O321" s="1061"/>
      <c r="P321" s="1069" t="s">
        <v>590</v>
      </c>
      <c r="Q321" s="1078"/>
      <c r="R321" s="1086"/>
      <c r="S321" s="1103" t="str">
        <f>IF(S320="","",VLOOKUP(S320,'標準様式１シフト記号表（勤務時間帯）'!$C$7:$K$36,9,FALSE))</f>
        <v/>
      </c>
      <c r="T321" s="1116" t="str">
        <f>IF(T320="","",VLOOKUP(T320,'標準様式１シフト記号表（勤務時間帯）'!$C$7:$K$36,9,FALSE))</f>
        <v/>
      </c>
      <c r="U321" s="1116" t="str">
        <f>IF(U320="","",VLOOKUP(U320,'標準様式１シフト記号表（勤務時間帯）'!$C$7:$K$36,9,FALSE))</f>
        <v/>
      </c>
      <c r="V321" s="1116" t="str">
        <f>IF(V320="","",VLOOKUP(V320,'標準様式１シフト記号表（勤務時間帯）'!$C$7:$K$36,9,FALSE))</f>
        <v/>
      </c>
      <c r="W321" s="1116" t="str">
        <f>IF(W320="","",VLOOKUP(W320,'標準様式１シフト記号表（勤務時間帯）'!$C$7:$K$36,9,FALSE))</f>
        <v/>
      </c>
      <c r="X321" s="1116" t="str">
        <f>IF(X320="","",VLOOKUP(X320,'標準様式１シフト記号表（勤務時間帯）'!$C$7:$K$36,9,FALSE))</f>
        <v/>
      </c>
      <c r="Y321" s="1127" t="str">
        <f>IF(Y320="","",VLOOKUP(Y320,'標準様式１シフト記号表（勤務時間帯）'!$C$7:$K$36,9,FALSE))</f>
        <v/>
      </c>
      <c r="Z321" s="1103" t="str">
        <f>IF(Z320="","",VLOOKUP(Z320,'標準様式１シフト記号表（勤務時間帯）'!$C$7:$K$36,9,FALSE))</f>
        <v/>
      </c>
      <c r="AA321" s="1116" t="str">
        <f>IF(AA320="","",VLOOKUP(AA320,'標準様式１シフト記号表（勤務時間帯）'!$C$7:$K$36,9,FALSE))</f>
        <v/>
      </c>
      <c r="AB321" s="1116" t="str">
        <f>IF(AB320="","",VLOOKUP(AB320,'標準様式１シフト記号表（勤務時間帯）'!$C$7:$K$36,9,FALSE))</f>
        <v/>
      </c>
      <c r="AC321" s="1116" t="str">
        <f>IF(AC320="","",VLOOKUP(AC320,'標準様式１シフト記号表（勤務時間帯）'!$C$7:$K$36,9,FALSE))</f>
        <v/>
      </c>
      <c r="AD321" s="1116" t="str">
        <f>IF(AD320="","",VLOOKUP(AD320,'標準様式１シフト記号表（勤務時間帯）'!$C$7:$K$36,9,FALSE))</f>
        <v/>
      </c>
      <c r="AE321" s="1116" t="str">
        <f>IF(AE320="","",VLOOKUP(AE320,'標準様式１シフト記号表（勤務時間帯）'!$C$7:$K$36,9,FALSE))</f>
        <v/>
      </c>
      <c r="AF321" s="1127" t="str">
        <f>IF(AF320="","",VLOOKUP(AF320,'標準様式１シフト記号表（勤務時間帯）'!$C$7:$K$36,9,FALSE))</f>
        <v/>
      </c>
      <c r="AG321" s="1103" t="str">
        <f>IF(AG320="","",VLOOKUP(AG320,'標準様式１シフト記号表（勤務時間帯）'!$C$7:$K$36,9,FALSE))</f>
        <v/>
      </c>
      <c r="AH321" s="1116" t="str">
        <f>IF(AH320="","",VLOOKUP(AH320,'標準様式１シフト記号表（勤務時間帯）'!$C$7:$K$36,9,FALSE))</f>
        <v/>
      </c>
      <c r="AI321" s="1116" t="str">
        <f>IF(AI320="","",VLOOKUP(AI320,'標準様式１シフト記号表（勤務時間帯）'!$C$7:$K$36,9,FALSE))</f>
        <v/>
      </c>
      <c r="AJ321" s="1116" t="str">
        <f>IF(AJ320="","",VLOOKUP(AJ320,'標準様式１シフト記号表（勤務時間帯）'!$C$7:$K$36,9,FALSE))</f>
        <v/>
      </c>
      <c r="AK321" s="1116" t="str">
        <f>IF(AK320="","",VLOOKUP(AK320,'標準様式１シフト記号表（勤務時間帯）'!$C$7:$K$36,9,FALSE))</f>
        <v/>
      </c>
      <c r="AL321" s="1116" t="str">
        <f>IF(AL320="","",VLOOKUP(AL320,'標準様式１シフト記号表（勤務時間帯）'!$C$7:$K$36,9,FALSE))</f>
        <v/>
      </c>
      <c r="AM321" s="1127" t="str">
        <f>IF(AM320="","",VLOOKUP(AM320,'標準様式１シフト記号表（勤務時間帯）'!$C$7:$K$36,9,FALSE))</f>
        <v/>
      </c>
      <c r="AN321" s="1103" t="str">
        <f>IF(AN320="","",VLOOKUP(AN320,'標準様式１シフト記号表（勤務時間帯）'!$C$7:$K$36,9,FALSE))</f>
        <v/>
      </c>
      <c r="AO321" s="1116" t="str">
        <f>IF(AO320="","",VLOOKUP(AO320,'標準様式１シフト記号表（勤務時間帯）'!$C$7:$K$36,9,FALSE))</f>
        <v/>
      </c>
      <c r="AP321" s="1116" t="str">
        <f>IF(AP320="","",VLOOKUP(AP320,'標準様式１シフト記号表（勤務時間帯）'!$C$7:$K$36,9,FALSE))</f>
        <v/>
      </c>
      <c r="AQ321" s="1116" t="str">
        <f>IF(AQ320="","",VLOOKUP(AQ320,'標準様式１シフト記号表（勤務時間帯）'!$C$7:$K$36,9,FALSE))</f>
        <v/>
      </c>
      <c r="AR321" s="1116" t="str">
        <f>IF(AR320="","",VLOOKUP(AR320,'標準様式１シフト記号表（勤務時間帯）'!$C$7:$K$36,9,FALSE))</f>
        <v/>
      </c>
      <c r="AS321" s="1116" t="str">
        <f>IF(AS320="","",VLOOKUP(AS320,'標準様式１シフト記号表（勤務時間帯）'!$C$7:$K$36,9,FALSE))</f>
        <v/>
      </c>
      <c r="AT321" s="1127" t="str">
        <f>IF(AT320="","",VLOOKUP(AT320,'標準様式１シフト記号表（勤務時間帯）'!$C$7:$K$36,9,FALSE))</f>
        <v/>
      </c>
      <c r="AU321" s="1103" t="str">
        <f>IF(AU320="","",VLOOKUP(AU320,'標準様式１シフト記号表（勤務時間帯）'!$C$7:$K$36,9,FALSE))</f>
        <v/>
      </c>
      <c r="AV321" s="1116" t="str">
        <f>IF(AV320="","",VLOOKUP(AV320,'標準様式１シフト記号表（勤務時間帯）'!$C$7:$K$36,9,FALSE))</f>
        <v/>
      </c>
      <c r="AW321" s="1116" t="str">
        <f>IF(AW320="","",VLOOKUP(AW320,'標準様式１シフト記号表（勤務時間帯）'!$C$7:$K$36,9,FALSE))</f>
        <v/>
      </c>
      <c r="AX321" s="1162">
        <f>IF($BB$4="４週",SUM(S321:AT321),IF($BB$4="暦月",SUM(S321:AW321),""))</f>
        <v>0</v>
      </c>
      <c r="AY321" s="1175"/>
      <c r="AZ321" s="1186">
        <f>IF($BB$4="４週",AX321/4,IF($BB$4="暦月",'標準様式１（100名）'!AX321/('標準様式１（100名）'!$BB$9/7),""))</f>
        <v>0</v>
      </c>
      <c r="BA321" s="1195"/>
      <c r="BB321" s="1210"/>
      <c r="BC321" s="1049"/>
      <c r="BD321" s="1049"/>
      <c r="BE321" s="1049"/>
      <c r="BF321" s="1061"/>
    </row>
    <row r="322" spans="2:73" ht="20.25" customHeight="1">
      <c r="B322" s="939"/>
      <c r="C322" s="960"/>
      <c r="D322" s="980"/>
      <c r="E322" s="990"/>
      <c r="F322" s="1244">
        <f>C320</f>
        <v>0</v>
      </c>
      <c r="G322" s="1007"/>
      <c r="H322" s="1018"/>
      <c r="I322" s="1026"/>
      <c r="J322" s="1026"/>
      <c r="K322" s="1031"/>
      <c r="L322" s="1042"/>
      <c r="M322" s="1051"/>
      <c r="N322" s="1051"/>
      <c r="O322" s="1063"/>
      <c r="P322" s="1070" t="s">
        <v>316</v>
      </c>
      <c r="Q322" s="1079"/>
      <c r="R322" s="1087"/>
      <c r="S322" s="1104" t="str">
        <f>IF(S320="","",VLOOKUP(S320,'標準様式１シフト記号表（勤務時間帯）'!$C$7:$U$36,19,FALSE))</f>
        <v/>
      </c>
      <c r="T322" s="1117" t="str">
        <f>IF(T320="","",VLOOKUP(T320,'標準様式１シフト記号表（勤務時間帯）'!$C$7:$U$36,19,FALSE))</f>
        <v/>
      </c>
      <c r="U322" s="1117" t="str">
        <f>IF(U320="","",VLOOKUP(U320,'標準様式１シフト記号表（勤務時間帯）'!$C$7:$U$36,19,FALSE))</f>
        <v/>
      </c>
      <c r="V322" s="1117" t="str">
        <f>IF(V320="","",VLOOKUP(V320,'標準様式１シフト記号表（勤務時間帯）'!$C$7:$U$36,19,FALSE))</f>
        <v/>
      </c>
      <c r="W322" s="1117" t="str">
        <f>IF(W320="","",VLOOKUP(W320,'標準様式１シフト記号表（勤務時間帯）'!$C$7:$U$36,19,FALSE))</f>
        <v/>
      </c>
      <c r="X322" s="1117" t="str">
        <f>IF(X320="","",VLOOKUP(X320,'標準様式１シフト記号表（勤務時間帯）'!$C$7:$U$36,19,FALSE))</f>
        <v/>
      </c>
      <c r="Y322" s="1128" t="str">
        <f>IF(Y320="","",VLOOKUP(Y320,'標準様式１シフト記号表（勤務時間帯）'!$C$7:$U$36,19,FALSE))</f>
        <v/>
      </c>
      <c r="Z322" s="1104" t="str">
        <f>IF(Z320="","",VLOOKUP(Z320,'標準様式１シフト記号表（勤務時間帯）'!$C$7:$U$36,19,FALSE))</f>
        <v/>
      </c>
      <c r="AA322" s="1117" t="str">
        <f>IF(AA320="","",VLOOKUP(AA320,'標準様式１シフト記号表（勤務時間帯）'!$C$7:$U$36,19,FALSE))</f>
        <v/>
      </c>
      <c r="AB322" s="1117" t="str">
        <f>IF(AB320="","",VLOOKUP(AB320,'標準様式１シフト記号表（勤務時間帯）'!$C$7:$U$36,19,FALSE))</f>
        <v/>
      </c>
      <c r="AC322" s="1117" t="str">
        <f>IF(AC320="","",VLOOKUP(AC320,'標準様式１シフト記号表（勤務時間帯）'!$C$7:$U$36,19,FALSE))</f>
        <v/>
      </c>
      <c r="AD322" s="1117" t="str">
        <f>IF(AD320="","",VLOOKUP(AD320,'標準様式１シフト記号表（勤務時間帯）'!$C$7:$U$36,19,FALSE))</f>
        <v/>
      </c>
      <c r="AE322" s="1117" t="str">
        <f>IF(AE320="","",VLOOKUP(AE320,'標準様式１シフト記号表（勤務時間帯）'!$C$7:$U$36,19,FALSE))</f>
        <v/>
      </c>
      <c r="AF322" s="1128" t="str">
        <f>IF(AF320="","",VLOOKUP(AF320,'標準様式１シフト記号表（勤務時間帯）'!$C$7:$U$36,19,FALSE))</f>
        <v/>
      </c>
      <c r="AG322" s="1104" t="str">
        <f>IF(AG320="","",VLOOKUP(AG320,'標準様式１シフト記号表（勤務時間帯）'!$C$7:$U$36,19,FALSE))</f>
        <v/>
      </c>
      <c r="AH322" s="1117" t="str">
        <f>IF(AH320="","",VLOOKUP(AH320,'標準様式１シフト記号表（勤務時間帯）'!$C$7:$U$36,19,FALSE))</f>
        <v/>
      </c>
      <c r="AI322" s="1117" t="str">
        <f>IF(AI320="","",VLOOKUP(AI320,'標準様式１シフト記号表（勤務時間帯）'!$C$7:$U$36,19,FALSE))</f>
        <v/>
      </c>
      <c r="AJ322" s="1117" t="str">
        <f>IF(AJ320="","",VLOOKUP(AJ320,'標準様式１シフト記号表（勤務時間帯）'!$C$7:$U$36,19,FALSE))</f>
        <v/>
      </c>
      <c r="AK322" s="1117" t="str">
        <f>IF(AK320="","",VLOOKUP(AK320,'標準様式１シフト記号表（勤務時間帯）'!$C$7:$U$36,19,FALSE))</f>
        <v/>
      </c>
      <c r="AL322" s="1117" t="str">
        <f>IF(AL320="","",VLOOKUP(AL320,'標準様式１シフト記号表（勤務時間帯）'!$C$7:$U$36,19,FALSE))</f>
        <v/>
      </c>
      <c r="AM322" s="1128" t="str">
        <f>IF(AM320="","",VLOOKUP(AM320,'標準様式１シフト記号表（勤務時間帯）'!$C$7:$U$36,19,FALSE))</f>
        <v/>
      </c>
      <c r="AN322" s="1104" t="str">
        <f>IF(AN320="","",VLOOKUP(AN320,'標準様式１シフト記号表（勤務時間帯）'!$C$7:$U$36,19,FALSE))</f>
        <v/>
      </c>
      <c r="AO322" s="1117" t="str">
        <f>IF(AO320="","",VLOOKUP(AO320,'標準様式１シフト記号表（勤務時間帯）'!$C$7:$U$36,19,FALSE))</f>
        <v/>
      </c>
      <c r="AP322" s="1117" t="str">
        <f>IF(AP320="","",VLOOKUP(AP320,'標準様式１シフト記号表（勤務時間帯）'!$C$7:$U$36,19,FALSE))</f>
        <v/>
      </c>
      <c r="AQ322" s="1117" t="str">
        <f>IF(AQ320="","",VLOOKUP(AQ320,'標準様式１シフト記号表（勤務時間帯）'!$C$7:$U$36,19,FALSE))</f>
        <v/>
      </c>
      <c r="AR322" s="1117" t="str">
        <f>IF(AR320="","",VLOOKUP(AR320,'標準様式１シフト記号表（勤務時間帯）'!$C$7:$U$36,19,FALSE))</f>
        <v/>
      </c>
      <c r="AS322" s="1117" t="str">
        <f>IF(AS320="","",VLOOKUP(AS320,'標準様式１シフト記号表（勤務時間帯）'!$C$7:$U$36,19,FALSE))</f>
        <v/>
      </c>
      <c r="AT322" s="1128" t="str">
        <f>IF(AT320="","",VLOOKUP(AT320,'標準様式１シフト記号表（勤務時間帯）'!$C$7:$U$36,19,FALSE))</f>
        <v/>
      </c>
      <c r="AU322" s="1104" t="str">
        <f>IF(AU320="","",VLOOKUP(AU320,'標準様式１シフト記号表（勤務時間帯）'!$C$7:$U$36,19,FALSE))</f>
        <v/>
      </c>
      <c r="AV322" s="1117" t="str">
        <f>IF(AV320="","",VLOOKUP(AV320,'標準様式１シフト記号表（勤務時間帯）'!$C$7:$U$36,19,FALSE))</f>
        <v/>
      </c>
      <c r="AW322" s="1117" t="str">
        <f>IF(AW320="","",VLOOKUP(AW320,'標準様式１シフト記号表（勤務時間帯）'!$C$7:$U$36,19,FALSE))</f>
        <v/>
      </c>
      <c r="AX322" s="1163">
        <f>IF($BB$4="４週",SUM(S322:AT322),IF($BB$4="暦月",SUM(S322:AW322),""))</f>
        <v>0</v>
      </c>
      <c r="AY322" s="1176"/>
      <c r="AZ322" s="1187">
        <f>IF($BB$4="４週",AX322/4,IF($BB$4="暦月",'標準様式１（100名）'!AX322/('標準様式１（100名）'!$BB$9/7),""))</f>
        <v>0</v>
      </c>
      <c r="BA322" s="1196"/>
      <c r="BB322" s="1211"/>
      <c r="BC322" s="1051"/>
      <c r="BD322" s="1051"/>
      <c r="BE322" s="1051"/>
      <c r="BF322" s="1063"/>
    </row>
    <row r="323" spans="2:73" s="933" customFormat="1" ht="6" customHeight="1">
      <c r="B323" s="941"/>
      <c r="C323" s="961"/>
      <c r="D323" s="961"/>
      <c r="E323" s="961"/>
      <c r="F323" s="997"/>
      <c r="G323" s="997"/>
      <c r="H323" s="1021"/>
      <c r="I323" s="1021"/>
      <c r="J323" s="1021"/>
      <c r="K323" s="1021"/>
      <c r="L323" s="997"/>
      <c r="M323" s="997"/>
      <c r="N323" s="997"/>
      <c r="O323" s="997"/>
      <c r="P323" s="1073"/>
      <c r="Q323" s="1073"/>
      <c r="R323" s="1073"/>
      <c r="S323" s="1253"/>
      <c r="T323" s="1253"/>
      <c r="U323" s="1253"/>
      <c r="V323" s="1253"/>
      <c r="W323" s="1253"/>
      <c r="X323" s="1253"/>
      <c r="Y323" s="1253"/>
      <c r="Z323" s="1253"/>
      <c r="AA323" s="1253"/>
      <c r="AB323" s="1253"/>
      <c r="AC323" s="1253"/>
      <c r="AD323" s="1253"/>
      <c r="AE323" s="1253"/>
      <c r="AF323" s="1253"/>
      <c r="AG323" s="1253"/>
      <c r="AH323" s="1253"/>
      <c r="AI323" s="1253"/>
      <c r="AJ323" s="1253"/>
      <c r="AK323" s="1253"/>
      <c r="AL323" s="1253"/>
      <c r="AM323" s="1253"/>
      <c r="AN323" s="1253"/>
      <c r="AO323" s="1253"/>
      <c r="AP323" s="1253"/>
      <c r="AQ323" s="1253"/>
      <c r="AR323" s="1253"/>
      <c r="AS323" s="1253"/>
      <c r="AT323" s="1253"/>
      <c r="AU323" s="1253"/>
      <c r="AV323" s="1253"/>
      <c r="AW323" s="1253"/>
      <c r="AX323" s="1259"/>
      <c r="AY323" s="1259"/>
      <c r="AZ323" s="1259"/>
      <c r="BA323" s="1259"/>
      <c r="BB323" s="997"/>
      <c r="BC323" s="997"/>
      <c r="BD323" s="997"/>
      <c r="BE323" s="997"/>
      <c r="BF323" s="1238"/>
    </row>
    <row r="324" spans="2:73" ht="20.100000000000001" customHeight="1">
      <c r="B324" s="942"/>
      <c r="C324" s="962"/>
      <c r="D324" s="962"/>
      <c r="E324" s="962"/>
      <c r="F324" s="998"/>
      <c r="G324" s="1009" t="s">
        <v>550</v>
      </c>
      <c r="H324" s="1009"/>
      <c r="I324" s="1009"/>
      <c r="J324" s="1009"/>
      <c r="K324" s="1033"/>
      <c r="L324" s="1044"/>
      <c r="M324" s="1053" t="s">
        <v>510</v>
      </c>
      <c r="N324" s="1055"/>
      <c r="O324" s="1055"/>
      <c r="P324" s="1055"/>
      <c r="Q324" s="1055"/>
      <c r="R324" s="1090"/>
      <c r="S324" s="1105" t="str">
        <f t="shared" ref="S324:AX326" si="1">IF(SUMIF($F$23:$F$322,$M324,S$23:S$322)=0,"",SUMIF($F$23:$F$322,$M324,S$23:S$322))</f>
        <v/>
      </c>
      <c r="T324" s="1118" t="str">
        <f t="shared" si="1"/>
        <v/>
      </c>
      <c r="U324" s="1118" t="str">
        <f t="shared" si="1"/>
        <v/>
      </c>
      <c r="V324" s="1118" t="str">
        <f t="shared" si="1"/>
        <v/>
      </c>
      <c r="W324" s="1118" t="str">
        <f t="shared" si="1"/>
        <v/>
      </c>
      <c r="X324" s="1118" t="str">
        <f t="shared" si="1"/>
        <v/>
      </c>
      <c r="Y324" s="1129" t="str">
        <f t="shared" si="1"/>
        <v/>
      </c>
      <c r="Z324" s="1105" t="str">
        <f t="shared" si="1"/>
        <v/>
      </c>
      <c r="AA324" s="1118" t="str">
        <f t="shared" si="1"/>
        <v/>
      </c>
      <c r="AB324" s="1118" t="str">
        <f t="shared" si="1"/>
        <v/>
      </c>
      <c r="AC324" s="1118" t="str">
        <f t="shared" si="1"/>
        <v/>
      </c>
      <c r="AD324" s="1118" t="str">
        <f t="shared" si="1"/>
        <v/>
      </c>
      <c r="AE324" s="1118" t="str">
        <f t="shared" si="1"/>
        <v/>
      </c>
      <c r="AF324" s="1129" t="str">
        <f t="shared" si="1"/>
        <v/>
      </c>
      <c r="AG324" s="1105" t="str">
        <f t="shared" si="1"/>
        <v/>
      </c>
      <c r="AH324" s="1118" t="str">
        <f t="shared" si="1"/>
        <v/>
      </c>
      <c r="AI324" s="1118" t="str">
        <f t="shared" si="1"/>
        <v/>
      </c>
      <c r="AJ324" s="1118" t="str">
        <f t="shared" si="1"/>
        <v/>
      </c>
      <c r="AK324" s="1118" t="str">
        <f t="shared" si="1"/>
        <v/>
      </c>
      <c r="AL324" s="1118" t="str">
        <f t="shared" si="1"/>
        <v/>
      </c>
      <c r="AM324" s="1129" t="str">
        <f t="shared" si="1"/>
        <v/>
      </c>
      <c r="AN324" s="1105" t="str">
        <f t="shared" si="1"/>
        <v/>
      </c>
      <c r="AO324" s="1118" t="str">
        <f t="shared" si="1"/>
        <v/>
      </c>
      <c r="AP324" s="1118" t="str">
        <f t="shared" si="1"/>
        <v/>
      </c>
      <c r="AQ324" s="1118" t="str">
        <f t="shared" si="1"/>
        <v/>
      </c>
      <c r="AR324" s="1118" t="str">
        <f t="shared" si="1"/>
        <v/>
      </c>
      <c r="AS324" s="1118" t="str">
        <f t="shared" si="1"/>
        <v/>
      </c>
      <c r="AT324" s="1129" t="str">
        <f t="shared" si="1"/>
        <v/>
      </c>
      <c r="AU324" s="1105" t="str">
        <f t="shared" si="1"/>
        <v/>
      </c>
      <c r="AV324" s="1118" t="str">
        <f t="shared" si="1"/>
        <v/>
      </c>
      <c r="AW324" s="1118" t="str">
        <f t="shared" si="1"/>
        <v/>
      </c>
      <c r="AX324" s="1166" t="str">
        <f t="shared" si="1"/>
        <v/>
      </c>
      <c r="AY324" s="1178"/>
      <c r="AZ324" s="1189" t="str">
        <f>IF(AX324="","",IF($BB$4="４週",AX324/4,IF($BB$4="暦月",AX324/($BB$9/7),"")))</f>
        <v/>
      </c>
      <c r="BA324" s="1198"/>
      <c r="BB324" s="1213"/>
      <c r="BC324" s="1224"/>
      <c r="BD324" s="1224"/>
      <c r="BE324" s="1224"/>
      <c r="BF324" s="1239"/>
    </row>
    <row r="325" spans="2:73" ht="20.25" customHeight="1">
      <c r="B325" s="943"/>
      <c r="C325" s="963"/>
      <c r="D325" s="963"/>
      <c r="E325" s="963"/>
      <c r="F325" s="999"/>
      <c r="G325" s="968"/>
      <c r="H325" s="968"/>
      <c r="I325" s="968"/>
      <c r="J325" s="968"/>
      <c r="K325" s="1034"/>
      <c r="L325" s="1045"/>
      <c r="M325" s="1054" t="s">
        <v>421</v>
      </c>
      <c r="N325" s="1056"/>
      <c r="O325" s="1056"/>
      <c r="P325" s="1056"/>
      <c r="Q325" s="1056"/>
      <c r="R325" s="1091"/>
      <c r="S325" s="1105" t="str">
        <f t="shared" si="1"/>
        <v/>
      </c>
      <c r="T325" s="1118" t="str">
        <f t="shared" si="1"/>
        <v/>
      </c>
      <c r="U325" s="1118" t="str">
        <f t="shared" si="1"/>
        <v/>
      </c>
      <c r="V325" s="1118" t="str">
        <f t="shared" si="1"/>
        <v/>
      </c>
      <c r="W325" s="1118" t="str">
        <f t="shared" si="1"/>
        <v/>
      </c>
      <c r="X325" s="1118" t="str">
        <f t="shared" si="1"/>
        <v/>
      </c>
      <c r="Y325" s="1129" t="str">
        <f t="shared" si="1"/>
        <v/>
      </c>
      <c r="Z325" s="1105" t="str">
        <f t="shared" si="1"/>
        <v/>
      </c>
      <c r="AA325" s="1118" t="str">
        <f t="shared" si="1"/>
        <v/>
      </c>
      <c r="AB325" s="1118" t="str">
        <f t="shared" si="1"/>
        <v/>
      </c>
      <c r="AC325" s="1118" t="str">
        <f t="shared" si="1"/>
        <v/>
      </c>
      <c r="AD325" s="1118" t="str">
        <f t="shared" si="1"/>
        <v/>
      </c>
      <c r="AE325" s="1118" t="str">
        <f t="shared" si="1"/>
        <v/>
      </c>
      <c r="AF325" s="1129" t="str">
        <f t="shared" si="1"/>
        <v/>
      </c>
      <c r="AG325" s="1105" t="str">
        <f t="shared" si="1"/>
        <v/>
      </c>
      <c r="AH325" s="1118" t="str">
        <f t="shared" si="1"/>
        <v/>
      </c>
      <c r="AI325" s="1118" t="str">
        <f t="shared" si="1"/>
        <v/>
      </c>
      <c r="AJ325" s="1118" t="str">
        <f t="shared" si="1"/>
        <v/>
      </c>
      <c r="AK325" s="1118" t="str">
        <f t="shared" si="1"/>
        <v/>
      </c>
      <c r="AL325" s="1118" t="str">
        <f t="shared" si="1"/>
        <v/>
      </c>
      <c r="AM325" s="1129" t="str">
        <f t="shared" si="1"/>
        <v/>
      </c>
      <c r="AN325" s="1105" t="str">
        <f t="shared" si="1"/>
        <v/>
      </c>
      <c r="AO325" s="1118" t="str">
        <f t="shared" si="1"/>
        <v/>
      </c>
      <c r="AP325" s="1118" t="str">
        <f t="shared" si="1"/>
        <v/>
      </c>
      <c r="AQ325" s="1118" t="str">
        <f t="shared" si="1"/>
        <v/>
      </c>
      <c r="AR325" s="1118" t="str">
        <f t="shared" si="1"/>
        <v/>
      </c>
      <c r="AS325" s="1118" t="str">
        <f t="shared" si="1"/>
        <v/>
      </c>
      <c r="AT325" s="1129" t="str">
        <f t="shared" si="1"/>
        <v/>
      </c>
      <c r="AU325" s="1105" t="str">
        <f t="shared" si="1"/>
        <v/>
      </c>
      <c r="AV325" s="1118" t="str">
        <f t="shared" si="1"/>
        <v/>
      </c>
      <c r="AW325" s="1118" t="str">
        <f t="shared" si="1"/>
        <v/>
      </c>
      <c r="AX325" s="1166" t="str">
        <f t="shared" si="1"/>
        <v/>
      </c>
      <c r="AY325" s="1178"/>
      <c r="AZ325" s="1189" t="str">
        <f>IF(AX325="","",IF($BB$4="４週",AX325/4,IF($BB$4="暦月",AX325/($BB$9/7),"")))</f>
        <v/>
      </c>
      <c r="BA325" s="1198"/>
      <c r="BB325" s="1214"/>
      <c r="BC325" s="1225"/>
      <c r="BD325" s="1225"/>
      <c r="BE325" s="1225"/>
      <c r="BF325" s="1240"/>
    </row>
    <row r="326" spans="2:73" ht="20.25" customHeight="1">
      <c r="B326" s="944"/>
      <c r="C326" s="964"/>
      <c r="D326" s="964"/>
      <c r="E326" s="964"/>
      <c r="F326" s="999"/>
      <c r="G326" s="1010"/>
      <c r="H326" s="1010"/>
      <c r="I326" s="1010"/>
      <c r="J326" s="1010"/>
      <c r="K326" s="1035"/>
      <c r="L326" s="1045"/>
      <c r="M326" s="1054" t="s">
        <v>591</v>
      </c>
      <c r="N326" s="1056"/>
      <c r="O326" s="1056"/>
      <c r="P326" s="1056"/>
      <c r="Q326" s="1056"/>
      <c r="R326" s="1091"/>
      <c r="S326" s="1105" t="str">
        <f t="shared" si="1"/>
        <v/>
      </c>
      <c r="T326" s="1118" t="str">
        <f t="shared" si="1"/>
        <v/>
      </c>
      <c r="U326" s="1118" t="str">
        <f t="shared" si="1"/>
        <v/>
      </c>
      <c r="V326" s="1118" t="str">
        <f t="shared" si="1"/>
        <v/>
      </c>
      <c r="W326" s="1118" t="str">
        <f t="shared" si="1"/>
        <v/>
      </c>
      <c r="X326" s="1118" t="str">
        <f t="shared" si="1"/>
        <v/>
      </c>
      <c r="Y326" s="1129" t="str">
        <f t="shared" si="1"/>
        <v/>
      </c>
      <c r="Z326" s="1105" t="str">
        <f t="shared" si="1"/>
        <v/>
      </c>
      <c r="AA326" s="1118" t="str">
        <f t="shared" si="1"/>
        <v/>
      </c>
      <c r="AB326" s="1118" t="str">
        <f t="shared" si="1"/>
        <v/>
      </c>
      <c r="AC326" s="1118" t="str">
        <f t="shared" si="1"/>
        <v/>
      </c>
      <c r="AD326" s="1118" t="str">
        <f t="shared" si="1"/>
        <v/>
      </c>
      <c r="AE326" s="1118" t="str">
        <f t="shared" si="1"/>
        <v/>
      </c>
      <c r="AF326" s="1129" t="str">
        <f t="shared" si="1"/>
        <v/>
      </c>
      <c r="AG326" s="1105" t="str">
        <f t="shared" si="1"/>
        <v/>
      </c>
      <c r="AH326" s="1118" t="str">
        <f t="shared" si="1"/>
        <v/>
      </c>
      <c r="AI326" s="1118" t="str">
        <f t="shared" si="1"/>
        <v/>
      </c>
      <c r="AJ326" s="1118" t="str">
        <f t="shared" si="1"/>
        <v/>
      </c>
      <c r="AK326" s="1118" t="str">
        <f t="shared" si="1"/>
        <v/>
      </c>
      <c r="AL326" s="1118" t="str">
        <f t="shared" si="1"/>
        <v/>
      </c>
      <c r="AM326" s="1129" t="str">
        <f t="shared" si="1"/>
        <v/>
      </c>
      <c r="AN326" s="1105" t="str">
        <f t="shared" si="1"/>
        <v/>
      </c>
      <c r="AO326" s="1118" t="str">
        <f t="shared" si="1"/>
        <v/>
      </c>
      <c r="AP326" s="1118" t="str">
        <f t="shared" si="1"/>
        <v/>
      </c>
      <c r="AQ326" s="1118" t="str">
        <f t="shared" si="1"/>
        <v/>
      </c>
      <c r="AR326" s="1118" t="str">
        <f t="shared" si="1"/>
        <v/>
      </c>
      <c r="AS326" s="1118" t="str">
        <f t="shared" si="1"/>
        <v/>
      </c>
      <c r="AT326" s="1129" t="str">
        <f t="shared" si="1"/>
        <v/>
      </c>
      <c r="AU326" s="1105" t="str">
        <f t="shared" si="1"/>
        <v/>
      </c>
      <c r="AV326" s="1118" t="str">
        <f t="shared" si="1"/>
        <v/>
      </c>
      <c r="AW326" s="1118" t="str">
        <f t="shared" si="1"/>
        <v/>
      </c>
      <c r="AX326" s="1166" t="str">
        <f t="shared" si="1"/>
        <v/>
      </c>
      <c r="AY326" s="1178"/>
      <c r="AZ326" s="1189" t="str">
        <f>IF(AX326="","",IF($BB$4="４週",AX326/4,IF($BB$4="暦月",AX326/($BB$9/7),"")))</f>
        <v/>
      </c>
      <c r="BA326" s="1198"/>
      <c r="BB326" s="1214"/>
      <c r="BC326" s="1225"/>
      <c r="BD326" s="1225"/>
      <c r="BE326" s="1225"/>
      <c r="BF326" s="1240"/>
    </row>
    <row r="327" spans="2:73" ht="20.25" customHeight="1">
      <c r="B327" s="945"/>
      <c r="C327" s="965"/>
      <c r="D327" s="965"/>
      <c r="E327" s="965"/>
      <c r="F327" s="965"/>
      <c r="G327" s="1011" t="s">
        <v>110</v>
      </c>
      <c r="H327" s="1011"/>
      <c r="I327" s="1011"/>
      <c r="J327" s="1011"/>
      <c r="K327" s="1011"/>
      <c r="L327" s="1011"/>
      <c r="M327" s="1011"/>
      <c r="N327" s="1011"/>
      <c r="O327" s="1011"/>
      <c r="P327" s="1011"/>
      <c r="Q327" s="1011"/>
      <c r="R327" s="1092"/>
      <c r="S327" s="1106"/>
      <c r="T327" s="1119"/>
      <c r="U327" s="1119"/>
      <c r="V327" s="1119"/>
      <c r="W327" s="1119"/>
      <c r="X327" s="1119"/>
      <c r="Y327" s="1130"/>
      <c r="Z327" s="1106"/>
      <c r="AA327" s="1119"/>
      <c r="AB327" s="1119"/>
      <c r="AC327" s="1119"/>
      <c r="AD327" s="1119"/>
      <c r="AE327" s="1119"/>
      <c r="AF327" s="1130"/>
      <c r="AG327" s="1106"/>
      <c r="AH327" s="1119"/>
      <c r="AI327" s="1119"/>
      <c r="AJ327" s="1119"/>
      <c r="AK327" s="1119"/>
      <c r="AL327" s="1119"/>
      <c r="AM327" s="1130"/>
      <c r="AN327" s="1106"/>
      <c r="AO327" s="1119"/>
      <c r="AP327" s="1119"/>
      <c r="AQ327" s="1119"/>
      <c r="AR327" s="1119"/>
      <c r="AS327" s="1119"/>
      <c r="AT327" s="1130"/>
      <c r="AU327" s="1106"/>
      <c r="AV327" s="1119"/>
      <c r="AW327" s="1130"/>
      <c r="AX327" s="1167"/>
      <c r="AY327" s="1179"/>
      <c r="AZ327" s="1179"/>
      <c r="BA327" s="1199"/>
      <c r="BB327" s="1214"/>
      <c r="BC327" s="1225"/>
      <c r="BD327" s="1225"/>
      <c r="BE327" s="1225"/>
      <c r="BF327" s="1240"/>
    </row>
    <row r="328" spans="2:73" ht="20.25" customHeight="1">
      <c r="B328" s="946"/>
      <c r="C328" s="966"/>
      <c r="D328" s="966"/>
      <c r="E328" s="966"/>
      <c r="F328" s="966"/>
      <c r="G328" s="1012" t="s">
        <v>357</v>
      </c>
      <c r="H328" s="1012"/>
      <c r="I328" s="1012"/>
      <c r="J328" s="1012"/>
      <c r="K328" s="1012"/>
      <c r="L328" s="1012"/>
      <c r="M328" s="1012"/>
      <c r="N328" s="1012"/>
      <c r="O328" s="1012"/>
      <c r="P328" s="1012"/>
      <c r="Q328" s="1012"/>
      <c r="R328" s="1093"/>
      <c r="S328" s="1106"/>
      <c r="T328" s="1119"/>
      <c r="U328" s="1119"/>
      <c r="V328" s="1119"/>
      <c r="W328" s="1119"/>
      <c r="X328" s="1119"/>
      <c r="Y328" s="1130"/>
      <c r="Z328" s="1106"/>
      <c r="AA328" s="1119"/>
      <c r="AB328" s="1119"/>
      <c r="AC328" s="1119"/>
      <c r="AD328" s="1119"/>
      <c r="AE328" s="1119"/>
      <c r="AF328" s="1130"/>
      <c r="AG328" s="1106"/>
      <c r="AH328" s="1119"/>
      <c r="AI328" s="1119"/>
      <c r="AJ328" s="1119"/>
      <c r="AK328" s="1119"/>
      <c r="AL328" s="1119"/>
      <c r="AM328" s="1130"/>
      <c r="AN328" s="1106"/>
      <c r="AO328" s="1119"/>
      <c r="AP328" s="1119"/>
      <c r="AQ328" s="1119"/>
      <c r="AR328" s="1119"/>
      <c r="AS328" s="1119"/>
      <c r="AT328" s="1130"/>
      <c r="AU328" s="1106"/>
      <c r="AV328" s="1119"/>
      <c r="AW328" s="1130"/>
      <c r="AX328" s="1168"/>
      <c r="AY328" s="1180"/>
      <c r="AZ328" s="1180"/>
      <c r="BA328" s="1200"/>
      <c r="BB328" s="1214"/>
      <c r="BC328" s="1225"/>
      <c r="BD328" s="1225"/>
      <c r="BE328" s="1225"/>
      <c r="BF328" s="1240"/>
    </row>
    <row r="329" spans="2:73" ht="18.75" customHeight="1">
      <c r="B329" s="947" t="s">
        <v>593</v>
      </c>
      <c r="C329" s="968"/>
      <c r="D329" s="968"/>
      <c r="E329" s="968"/>
      <c r="F329" s="968"/>
      <c r="G329" s="968"/>
      <c r="H329" s="968"/>
      <c r="I329" s="968"/>
      <c r="J329" s="968"/>
      <c r="K329" s="1036"/>
      <c r="L329" s="1046" t="s">
        <v>510</v>
      </c>
      <c r="M329" s="1046"/>
      <c r="N329" s="1046"/>
      <c r="O329" s="1046"/>
      <c r="P329" s="1046"/>
      <c r="Q329" s="1046"/>
      <c r="R329" s="1094"/>
      <c r="S329" s="1107" t="str">
        <f t="shared" ref="S329:AW333" si="2">IF($L329="","",IF(COUNTIFS($F$23:$F$61,$L329,S$23:S$61,"&gt;0")=0,"",COUNTIFS($F$23:$F$61,$L329,S$23:S$61,"&gt;0")))</f>
        <v/>
      </c>
      <c r="T329" s="1120" t="str">
        <f t="shared" si="2"/>
        <v/>
      </c>
      <c r="U329" s="1120" t="str">
        <f t="shared" si="2"/>
        <v/>
      </c>
      <c r="V329" s="1120" t="str">
        <f t="shared" si="2"/>
        <v/>
      </c>
      <c r="W329" s="1120" t="str">
        <f t="shared" si="2"/>
        <v/>
      </c>
      <c r="X329" s="1120" t="str">
        <f t="shared" si="2"/>
        <v/>
      </c>
      <c r="Y329" s="1131" t="str">
        <f t="shared" si="2"/>
        <v/>
      </c>
      <c r="Z329" s="1136" t="str">
        <f t="shared" si="2"/>
        <v/>
      </c>
      <c r="AA329" s="1120" t="str">
        <f t="shared" si="2"/>
        <v/>
      </c>
      <c r="AB329" s="1120" t="str">
        <f t="shared" si="2"/>
        <v/>
      </c>
      <c r="AC329" s="1120" t="str">
        <f t="shared" si="2"/>
        <v/>
      </c>
      <c r="AD329" s="1120" t="str">
        <f t="shared" si="2"/>
        <v/>
      </c>
      <c r="AE329" s="1120" t="str">
        <f t="shared" si="2"/>
        <v/>
      </c>
      <c r="AF329" s="1131" t="str">
        <f t="shared" si="2"/>
        <v/>
      </c>
      <c r="AG329" s="1120" t="str">
        <f t="shared" si="2"/>
        <v/>
      </c>
      <c r="AH329" s="1120" t="str">
        <f t="shared" si="2"/>
        <v/>
      </c>
      <c r="AI329" s="1120" t="str">
        <f t="shared" si="2"/>
        <v/>
      </c>
      <c r="AJ329" s="1120" t="str">
        <f t="shared" si="2"/>
        <v/>
      </c>
      <c r="AK329" s="1120" t="str">
        <f t="shared" si="2"/>
        <v/>
      </c>
      <c r="AL329" s="1120" t="str">
        <f t="shared" si="2"/>
        <v/>
      </c>
      <c r="AM329" s="1131" t="str">
        <f t="shared" si="2"/>
        <v/>
      </c>
      <c r="AN329" s="1120" t="str">
        <f t="shared" si="2"/>
        <v/>
      </c>
      <c r="AO329" s="1120" t="str">
        <f t="shared" si="2"/>
        <v/>
      </c>
      <c r="AP329" s="1120" t="str">
        <f t="shared" si="2"/>
        <v/>
      </c>
      <c r="AQ329" s="1120" t="str">
        <f t="shared" si="2"/>
        <v/>
      </c>
      <c r="AR329" s="1120" t="str">
        <f t="shared" si="2"/>
        <v/>
      </c>
      <c r="AS329" s="1120" t="str">
        <f t="shared" si="2"/>
        <v/>
      </c>
      <c r="AT329" s="1131" t="str">
        <f t="shared" si="2"/>
        <v/>
      </c>
      <c r="AU329" s="1120" t="str">
        <f t="shared" si="2"/>
        <v/>
      </c>
      <c r="AV329" s="1120" t="str">
        <f t="shared" si="2"/>
        <v/>
      </c>
      <c r="AW329" s="1131" t="str">
        <f t="shared" si="2"/>
        <v/>
      </c>
      <c r="AX329" s="1168"/>
      <c r="AY329" s="1180"/>
      <c r="AZ329" s="1180"/>
      <c r="BA329" s="1200"/>
      <c r="BB329" s="1214"/>
      <c r="BC329" s="1225"/>
      <c r="BD329" s="1225"/>
      <c r="BE329" s="1225"/>
      <c r="BF329" s="1240"/>
    </row>
    <row r="330" spans="2:73" ht="18.75" customHeight="1">
      <c r="B330" s="947"/>
      <c r="C330" s="968"/>
      <c r="D330" s="968"/>
      <c r="E330" s="968"/>
      <c r="F330" s="968"/>
      <c r="G330" s="968"/>
      <c r="H330" s="968"/>
      <c r="I330" s="968"/>
      <c r="J330" s="968"/>
      <c r="K330" s="1036"/>
      <c r="L330" s="340" t="s">
        <v>421</v>
      </c>
      <c r="M330" s="340"/>
      <c r="N330" s="340"/>
      <c r="O330" s="340"/>
      <c r="P330" s="340"/>
      <c r="Q330" s="340"/>
      <c r="R330" s="1095"/>
      <c r="S330" s="1108" t="str">
        <f t="shared" si="2"/>
        <v/>
      </c>
      <c r="T330" s="1121" t="str">
        <f t="shared" si="2"/>
        <v/>
      </c>
      <c r="U330" s="1121" t="str">
        <f t="shared" si="2"/>
        <v/>
      </c>
      <c r="V330" s="1121" t="str">
        <f t="shared" si="2"/>
        <v/>
      </c>
      <c r="W330" s="1121" t="str">
        <f t="shared" si="2"/>
        <v/>
      </c>
      <c r="X330" s="1121" t="str">
        <f t="shared" si="2"/>
        <v/>
      </c>
      <c r="Y330" s="1132" t="str">
        <f t="shared" si="2"/>
        <v/>
      </c>
      <c r="Z330" s="1137" t="str">
        <f t="shared" si="2"/>
        <v/>
      </c>
      <c r="AA330" s="1121" t="str">
        <f t="shared" si="2"/>
        <v/>
      </c>
      <c r="AB330" s="1121" t="str">
        <f t="shared" si="2"/>
        <v/>
      </c>
      <c r="AC330" s="1121" t="str">
        <f t="shared" si="2"/>
        <v/>
      </c>
      <c r="AD330" s="1121" t="str">
        <f t="shared" si="2"/>
        <v/>
      </c>
      <c r="AE330" s="1121" t="str">
        <f t="shared" si="2"/>
        <v/>
      </c>
      <c r="AF330" s="1132" t="str">
        <f t="shared" si="2"/>
        <v/>
      </c>
      <c r="AG330" s="1121" t="str">
        <f t="shared" si="2"/>
        <v/>
      </c>
      <c r="AH330" s="1121" t="str">
        <f t="shared" si="2"/>
        <v/>
      </c>
      <c r="AI330" s="1121" t="str">
        <f t="shared" si="2"/>
        <v/>
      </c>
      <c r="AJ330" s="1121" t="str">
        <f t="shared" si="2"/>
        <v/>
      </c>
      <c r="AK330" s="1121" t="str">
        <f t="shared" si="2"/>
        <v/>
      </c>
      <c r="AL330" s="1121" t="str">
        <f t="shared" si="2"/>
        <v/>
      </c>
      <c r="AM330" s="1132" t="str">
        <f t="shared" si="2"/>
        <v/>
      </c>
      <c r="AN330" s="1121" t="str">
        <f t="shared" si="2"/>
        <v/>
      </c>
      <c r="AO330" s="1121" t="str">
        <f t="shared" si="2"/>
        <v/>
      </c>
      <c r="AP330" s="1121" t="str">
        <f t="shared" si="2"/>
        <v/>
      </c>
      <c r="AQ330" s="1121" t="str">
        <f t="shared" si="2"/>
        <v/>
      </c>
      <c r="AR330" s="1121" t="str">
        <f t="shared" si="2"/>
        <v/>
      </c>
      <c r="AS330" s="1121" t="str">
        <f t="shared" si="2"/>
        <v/>
      </c>
      <c r="AT330" s="1132" t="str">
        <f t="shared" si="2"/>
        <v/>
      </c>
      <c r="AU330" s="1121" t="str">
        <f t="shared" si="2"/>
        <v/>
      </c>
      <c r="AV330" s="1121" t="str">
        <f t="shared" si="2"/>
        <v/>
      </c>
      <c r="AW330" s="1132" t="str">
        <f t="shared" si="2"/>
        <v/>
      </c>
      <c r="AX330" s="1168"/>
      <c r="AY330" s="1180"/>
      <c r="AZ330" s="1180"/>
      <c r="BA330" s="1200"/>
      <c r="BB330" s="1214"/>
      <c r="BC330" s="1225"/>
      <c r="BD330" s="1225"/>
      <c r="BE330" s="1225"/>
      <c r="BF330" s="1240"/>
    </row>
    <row r="331" spans="2:73" ht="18.75" customHeight="1">
      <c r="B331" s="947"/>
      <c r="C331" s="968"/>
      <c r="D331" s="968"/>
      <c r="E331" s="968"/>
      <c r="F331" s="968"/>
      <c r="G331" s="968"/>
      <c r="H331" s="968"/>
      <c r="I331" s="968"/>
      <c r="J331" s="968"/>
      <c r="K331" s="1036"/>
      <c r="L331" s="340" t="s">
        <v>591</v>
      </c>
      <c r="M331" s="340"/>
      <c r="N331" s="340"/>
      <c r="O331" s="340"/>
      <c r="P331" s="340"/>
      <c r="Q331" s="340"/>
      <c r="R331" s="1095"/>
      <c r="S331" s="1108" t="str">
        <f t="shared" si="2"/>
        <v/>
      </c>
      <c r="T331" s="1121" t="str">
        <f t="shared" si="2"/>
        <v/>
      </c>
      <c r="U331" s="1121" t="str">
        <f t="shared" si="2"/>
        <v/>
      </c>
      <c r="V331" s="1121" t="str">
        <f t="shared" si="2"/>
        <v/>
      </c>
      <c r="W331" s="1121" t="str">
        <f t="shared" si="2"/>
        <v/>
      </c>
      <c r="X331" s="1121" t="str">
        <f t="shared" si="2"/>
        <v/>
      </c>
      <c r="Y331" s="1132" t="str">
        <f t="shared" si="2"/>
        <v/>
      </c>
      <c r="Z331" s="1137" t="str">
        <f t="shared" si="2"/>
        <v/>
      </c>
      <c r="AA331" s="1121" t="str">
        <f t="shared" si="2"/>
        <v/>
      </c>
      <c r="AB331" s="1121" t="str">
        <f t="shared" si="2"/>
        <v/>
      </c>
      <c r="AC331" s="1121" t="str">
        <f t="shared" si="2"/>
        <v/>
      </c>
      <c r="AD331" s="1121" t="str">
        <f t="shared" si="2"/>
        <v/>
      </c>
      <c r="AE331" s="1121" t="str">
        <f t="shared" si="2"/>
        <v/>
      </c>
      <c r="AF331" s="1132" t="str">
        <f t="shared" si="2"/>
        <v/>
      </c>
      <c r="AG331" s="1121" t="str">
        <f t="shared" si="2"/>
        <v/>
      </c>
      <c r="AH331" s="1121" t="str">
        <f t="shared" si="2"/>
        <v/>
      </c>
      <c r="AI331" s="1121" t="str">
        <f t="shared" si="2"/>
        <v/>
      </c>
      <c r="AJ331" s="1121" t="str">
        <f t="shared" si="2"/>
        <v/>
      </c>
      <c r="AK331" s="1121" t="str">
        <f t="shared" si="2"/>
        <v/>
      </c>
      <c r="AL331" s="1121" t="str">
        <f t="shared" si="2"/>
        <v/>
      </c>
      <c r="AM331" s="1132" t="str">
        <f t="shared" si="2"/>
        <v/>
      </c>
      <c r="AN331" s="1121" t="str">
        <f t="shared" si="2"/>
        <v/>
      </c>
      <c r="AO331" s="1121" t="str">
        <f t="shared" si="2"/>
        <v/>
      </c>
      <c r="AP331" s="1121" t="str">
        <f t="shared" si="2"/>
        <v/>
      </c>
      <c r="AQ331" s="1121" t="str">
        <f t="shared" si="2"/>
        <v/>
      </c>
      <c r="AR331" s="1121" t="str">
        <f t="shared" si="2"/>
        <v/>
      </c>
      <c r="AS331" s="1121" t="str">
        <f t="shared" si="2"/>
        <v/>
      </c>
      <c r="AT331" s="1132" t="str">
        <f t="shared" si="2"/>
        <v/>
      </c>
      <c r="AU331" s="1121" t="str">
        <f t="shared" si="2"/>
        <v/>
      </c>
      <c r="AV331" s="1121" t="str">
        <f t="shared" si="2"/>
        <v/>
      </c>
      <c r="AW331" s="1132" t="str">
        <f t="shared" si="2"/>
        <v/>
      </c>
      <c r="AX331" s="1168"/>
      <c r="AY331" s="1180"/>
      <c r="AZ331" s="1180"/>
      <c r="BA331" s="1200"/>
      <c r="BB331" s="1214"/>
      <c r="BC331" s="1225"/>
      <c r="BD331" s="1225"/>
      <c r="BE331" s="1225"/>
      <c r="BF331" s="1240"/>
    </row>
    <row r="332" spans="2:73" ht="18.75" customHeight="1">
      <c r="B332" s="947"/>
      <c r="C332" s="968"/>
      <c r="D332" s="968"/>
      <c r="E332" s="968"/>
      <c r="F332" s="968"/>
      <c r="G332" s="968"/>
      <c r="H332" s="968"/>
      <c r="I332" s="968"/>
      <c r="J332" s="968"/>
      <c r="K332" s="1036"/>
      <c r="L332" s="340" t="s">
        <v>594</v>
      </c>
      <c r="M332" s="340"/>
      <c r="N332" s="340"/>
      <c r="O332" s="340"/>
      <c r="P332" s="340"/>
      <c r="Q332" s="340"/>
      <c r="R332" s="1095"/>
      <c r="S332" s="1108" t="str">
        <f t="shared" si="2"/>
        <v/>
      </c>
      <c r="T332" s="1121" t="str">
        <f t="shared" si="2"/>
        <v/>
      </c>
      <c r="U332" s="1121" t="str">
        <f t="shared" si="2"/>
        <v/>
      </c>
      <c r="V332" s="1121" t="str">
        <f t="shared" si="2"/>
        <v/>
      </c>
      <c r="W332" s="1121" t="str">
        <f t="shared" si="2"/>
        <v/>
      </c>
      <c r="X332" s="1121" t="str">
        <f t="shared" si="2"/>
        <v/>
      </c>
      <c r="Y332" s="1132" t="str">
        <f t="shared" si="2"/>
        <v/>
      </c>
      <c r="Z332" s="1137" t="str">
        <f t="shared" si="2"/>
        <v/>
      </c>
      <c r="AA332" s="1121" t="str">
        <f t="shared" si="2"/>
        <v/>
      </c>
      <c r="AB332" s="1121" t="str">
        <f t="shared" si="2"/>
        <v/>
      </c>
      <c r="AC332" s="1121" t="str">
        <f t="shared" si="2"/>
        <v/>
      </c>
      <c r="AD332" s="1121" t="str">
        <f t="shared" si="2"/>
        <v/>
      </c>
      <c r="AE332" s="1121" t="str">
        <f t="shared" si="2"/>
        <v/>
      </c>
      <c r="AF332" s="1132" t="str">
        <f t="shared" si="2"/>
        <v/>
      </c>
      <c r="AG332" s="1121" t="str">
        <f t="shared" si="2"/>
        <v/>
      </c>
      <c r="AH332" s="1121" t="str">
        <f t="shared" si="2"/>
        <v/>
      </c>
      <c r="AI332" s="1121" t="str">
        <f t="shared" si="2"/>
        <v/>
      </c>
      <c r="AJ332" s="1121" t="str">
        <f t="shared" si="2"/>
        <v/>
      </c>
      <c r="AK332" s="1121" t="str">
        <f t="shared" si="2"/>
        <v/>
      </c>
      <c r="AL332" s="1121" t="str">
        <f t="shared" si="2"/>
        <v/>
      </c>
      <c r="AM332" s="1132" t="str">
        <f t="shared" si="2"/>
        <v/>
      </c>
      <c r="AN332" s="1121" t="str">
        <f t="shared" si="2"/>
        <v/>
      </c>
      <c r="AO332" s="1121" t="str">
        <f t="shared" si="2"/>
        <v/>
      </c>
      <c r="AP332" s="1121" t="str">
        <f t="shared" si="2"/>
        <v/>
      </c>
      <c r="AQ332" s="1121" t="str">
        <f t="shared" si="2"/>
        <v/>
      </c>
      <c r="AR332" s="1121" t="str">
        <f t="shared" si="2"/>
        <v/>
      </c>
      <c r="AS332" s="1121" t="str">
        <f t="shared" si="2"/>
        <v/>
      </c>
      <c r="AT332" s="1132" t="str">
        <f t="shared" si="2"/>
        <v/>
      </c>
      <c r="AU332" s="1121" t="str">
        <f t="shared" si="2"/>
        <v/>
      </c>
      <c r="AV332" s="1121" t="str">
        <f t="shared" si="2"/>
        <v/>
      </c>
      <c r="AW332" s="1132" t="str">
        <f t="shared" si="2"/>
        <v/>
      </c>
      <c r="AX332" s="1168"/>
      <c r="AY332" s="1180"/>
      <c r="AZ332" s="1180"/>
      <c r="BA332" s="1200"/>
      <c r="BB332" s="1214"/>
      <c r="BC332" s="1225"/>
      <c r="BD332" s="1225"/>
      <c r="BE332" s="1225"/>
      <c r="BF332" s="1240"/>
    </row>
    <row r="333" spans="2:73" ht="18.75" customHeight="1">
      <c r="B333" s="948"/>
      <c r="C333" s="967"/>
      <c r="D333" s="967"/>
      <c r="E333" s="967"/>
      <c r="F333" s="967"/>
      <c r="G333" s="967"/>
      <c r="H333" s="967"/>
      <c r="I333" s="967"/>
      <c r="J333" s="967"/>
      <c r="K333" s="1037"/>
      <c r="L333" s="1047"/>
      <c r="M333" s="1047"/>
      <c r="N333" s="1047"/>
      <c r="O333" s="1047"/>
      <c r="P333" s="1047"/>
      <c r="Q333" s="1047"/>
      <c r="R333" s="1096"/>
      <c r="S333" s="1109" t="str">
        <f t="shared" si="2"/>
        <v/>
      </c>
      <c r="T333" s="1122" t="str">
        <f t="shared" si="2"/>
        <v/>
      </c>
      <c r="U333" s="1122" t="str">
        <f t="shared" si="2"/>
        <v/>
      </c>
      <c r="V333" s="1122" t="str">
        <f t="shared" si="2"/>
        <v/>
      </c>
      <c r="W333" s="1122" t="str">
        <f t="shared" si="2"/>
        <v/>
      </c>
      <c r="X333" s="1122" t="str">
        <f t="shared" si="2"/>
        <v/>
      </c>
      <c r="Y333" s="1133" t="str">
        <f t="shared" si="2"/>
        <v/>
      </c>
      <c r="Z333" s="1138" t="str">
        <f t="shared" si="2"/>
        <v/>
      </c>
      <c r="AA333" s="1122" t="str">
        <f t="shared" si="2"/>
        <v/>
      </c>
      <c r="AB333" s="1122" t="str">
        <f t="shared" si="2"/>
        <v/>
      </c>
      <c r="AC333" s="1122" t="str">
        <f t="shared" si="2"/>
        <v/>
      </c>
      <c r="AD333" s="1122" t="str">
        <f t="shared" si="2"/>
        <v/>
      </c>
      <c r="AE333" s="1122" t="str">
        <f t="shared" si="2"/>
        <v/>
      </c>
      <c r="AF333" s="1133" t="str">
        <f t="shared" si="2"/>
        <v/>
      </c>
      <c r="AG333" s="1122" t="str">
        <f t="shared" si="2"/>
        <v/>
      </c>
      <c r="AH333" s="1122" t="str">
        <f t="shared" si="2"/>
        <v/>
      </c>
      <c r="AI333" s="1122" t="str">
        <f t="shared" si="2"/>
        <v/>
      </c>
      <c r="AJ333" s="1122" t="str">
        <f t="shared" si="2"/>
        <v/>
      </c>
      <c r="AK333" s="1122" t="str">
        <f t="shared" si="2"/>
        <v/>
      </c>
      <c r="AL333" s="1122" t="str">
        <f t="shared" si="2"/>
        <v/>
      </c>
      <c r="AM333" s="1133" t="str">
        <f t="shared" si="2"/>
        <v/>
      </c>
      <c r="AN333" s="1122" t="str">
        <f t="shared" si="2"/>
        <v/>
      </c>
      <c r="AO333" s="1122" t="str">
        <f t="shared" si="2"/>
        <v/>
      </c>
      <c r="AP333" s="1122" t="str">
        <f t="shared" si="2"/>
        <v/>
      </c>
      <c r="AQ333" s="1122" t="str">
        <f t="shared" si="2"/>
        <v/>
      </c>
      <c r="AR333" s="1122" t="str">
        <f t="shared" si="2"/>
        <v/>
      </c>
      <c r="AS333" s="1122" t="str">
        <f t="shared" si="2"/>
        <v/>
      </c>
      <c r="AT333" s="1133" t="str">
        <f t="shared" si="2"/>
        <v/>
      </c>
      <c r="AU333" s="1122" t="str">
        <f t="shared" si="2"/>
        <v/>
      </c>
      <c r="AV333" s="1122" t="str">
        <f t="shared" si="2"/>
        <v/>
      </c>
      <c r="AW333" s="1133" t="str">
        <f t="shared" si="2"/>
        <v/>
      </c>
      <c r="AX333" s="1169"/>
      <c r="AY333" s="1181"/>
      <c r="AZ333" s="1181"/>
      <c r="BA333" s="1201"/>
      <c r="BB333" s="1215"/>
      <c r="BC333" s="1226"/>
      <c r="BD333" s="1226"/>
      <c r="BE333" s="1226"/>
      <c r="BF333" s="1241"/>
    </row>
    <row r="334" spans="2:73" ht="13.5" customHeight="1">
      <c r="C334" s="969"/>
      <c r="D334" s="969"/>
      <c r="E334" s="969"/>
      <c r="F334" s="969"/>
      <c r="G334" s="1013"/>
      <c r="H334" s="1022"/>
      <c r="AF334" s="950"/>
    </row>
    <row r="335" spans="2:73" ht="11.45" customHeight="1">
      <c r="H335" s="1023"/>
      <c r="I335" s="1023"/>
      <c r="J335" s="1023"/>
      <c r="K335" s="1023"/>
      <c r="L335" s="1023"/>
      <c r="M335" s="1023"/>
      <c r="N335" s="1023"/>
      <c r="O335" s="1023"/>
      <c r="P335" s="1023"/>
      <c r="Q335" s="1023"/>
      <c r="R335" s="1023"/>
      <c r="S335" s="1023"/>
      <c r="T335" s="1023"/>
      <c r="U335" s="1023"/>
      <c r="V335" s="1023"/>
      <c r="W335" s="1023"/>
      <c r="X335" s="1023"/>
      <c r="Y335" s="1023"/>
      <c r="Z335" s="1023"/>
      <c r="AA335" s="1023"/>
      <c r="AB335" s="1023"/>
      <c r="AC335" s="1023"/>
      <c r="AD335" s="1023"/>
      <c r="AE335" s="1023"/>
      <c r="AF335" s="1023"/>
      <c r="AG335" s="1023"/>
      <c r="AH335" s="1023"/>
      <c r="AI335" s="1023"/>
      <c r="AJ335" s="1023"/>
      <c r="AK335" s="1023"/>
      <c r="AL335" s="1023"/>
      <c r="AM335" s="1023"/>
      <c r="AN335" s="1023"/>
      <c r="AO335" s="1023"/>
      <c r="AP335" s="1023"/>
      <c r="AQ335" s="1023"/>
      <c r="AR335" s="1023"/>
      <c r="AS335" s="1023"/>
      <c r="AT335" s="1023"/>
      <c r="AU335" s="1023"/>
      <c r="AV335" s="1023"/>
      <c r="AW335" s="1023"/>
      <c r="AX335" s="1023"/>
      <c r="AY335" s="1023"/>
      <c r="AZ335" s="1023"/>
      <c r="BA335" s="1023"/>
    </row>
    <row r="336" spans="2:73" ht="20.25" customHeight="1">
      <c r="BN336" s="1229"/>
      <c r="BO336" s="1147"/>
      <c r="BP336" s="1229"/>
      <c r="BQ336" s="1229"/>
      <c r="BR336" s="1229"/>
      <c r="BS336" s="963"/>
      <c r="BT336" s="1242"/>
      <c r="BU336" s="1242"/>
    </row>
    <row r="337" spans="3:9" ht="20.25" customHeight="1">
      <c r="C337" s="970"/>
      <c r="D337" s="970"/>
      <c r="E337" s="970"/>
      <c r="F337" s="970"/>
      <c r="G337" s="970"/>
      <c r="H337" s="950"/>
      <c r="I337" s="950"/>
    </row>
    <row r="338" spans="3:9" ht="20.25" customHeight="1">
      <c r="C338" s="970"/>
      <c r="D338" s="970"/>
      <c r="E338" s="970"/>
      <c r="F338" s="970"/>
      <c r="G338" s="970"/>
      <c r="H338" s="950"/>
      <c r="I338" s="950"/>
    </row>
    <row r="339" spans="3:9" ht="20.25" customHeight="1">
      <c r="C339" s="950"/>
      <c r="D339" s="950"/>
      <c r="E339" s="950"/>
      <c r="F339" s="950"/>
      <c r="G339" s="950"/>
    </row>
    <row r="340" spans="3:9" ht="20.25" customHeight="1">
      <c r="C340" s="950"/>
      <c r="D340" s="950"/>
      <c r="E340" s="950"/>
      <c r="F340" s="950"/>
      <c r="G340" s="950"/>
    </row>
    <row r="341" spans="3:9" ht="20.25" customHeight="1">
      <c r="C341" s="950"/>
      <c r="D341" s="950"/>
      <c r="E341" s="950"/>
      <c r="F341" s="950"/>
      <c r="G341" s="950"/>
    </row>
    <row r="342" spans="3:9" ht="20.25" customHeight="1">
      <c r="C342" s="950"/>
      <c r="D342" s="950"/>
      <c r="E342" s="950"/>
      <c r="F342" s="950"/>
      <c r="G342" s="950"/>
    </row>
  </sheetData>
  <mergeCells count="1551">
    <mergeCell ref="AP2:BE2"/>
    <mergeCell ref="Z3:AA3"/>
    <mergeCell ref="AC3:AD3"/>
    <mergeCell ref="AG3:AH3"/>
    <mergeCell ref="AP3:BE3"/>
    <mergeCell ref="BB4:BE4"/>
    <mergeCell ref="BB5:BE5"/>
    <mergeCell ref="AX7:AY7"/>
    <mergeCell ref="BB7:BC7"/>
    <mergeCell ref="BB9:BC9"/>
    <mergeCell ref="BB11:BD11"/>
    <mergeCell ref="AO13:AQ13"/>
    <mergeCell ref="BB13:BD13"/>
    <mergeCell ref="AU15:AW15"/>
    <mergeCell ref="AY15:BA15"/>
    <mergeCell ref="BC15:BD15"/>
    <mergeCell ref="S18:AW18"/>
    <mergeCell ref="S19:Y19"/>
    <mergeCell ref="Z19:AF19"/>
    <mergeCell ref="AG19:AM19"/>
    <mergeCell ref="AN19:AT19"/>
    <mergeCell ref="AU19:AW19"/>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P322:R322"/>
    <mergeCell ref="AX322:AY322"/>
    <mergeCell ref="AZ322:BA322"/>
    <mergeCell ref="M324:R324"/>
    <mergeCell ref="AX324:AY324"/>
    <mergeCell ref="AZ324:BA324"/>
    <mergeCell ref="M325:R325"/>
    <mergeCell ref="AX325:AY325"/>
    <mergeCell ref="AZ325:BA325"/>
    <mergeCell ref="M326:R326"/>
    <mergeCell ref="AX326:AY326"/>
    <mergeCell ref="AZ326:BA326"/>
    <mergeCell ref="G327:R327"/>
    <mergeCell ref="G328:R328"/>
    <mergeCell ref="L329:R329"/>
    <mergeCell ref="L330:R330"/>
    <mergeCell ref="L331:R331"/>
    <mergeCell ref="L332:R332"/>
    <mergeCell ref="L333:R333"/>
    <mergeCell ref="B18:B22"/>
    <mergeCell ref="C18:E22"/>
    <mergeCell ref="G18:G22"/>
    <mergeCell ref="H18:K22"/>
    <mergeCell ref="L18:O22"/>
    <mergeCell ref="P18:R22"/>
    <mergeCell ref="AX18:AY22"/>
    <mergeCell ref="AZ18:BA22"/>
    <mergeCell ref="BB18:BF22"/>
    <mergeCell ref="B23:B25"/>
    <mergeCell ref="C23:E25"/>
    <mergeCell ref="G23:G25"/>
    <mergeCell ref="H23:K25"/>
    <mergeCell ref="L23:O25"/>
    <mergeCell ref="BB23:BF25"/>
    <mergeCell ref="B26:B28"/>
    <mergeCell ref="C26:E28"/>
    <mergeCell ref="G26:G28"/>
    <mergeCell ref="H26:K28"/>
    <mergeCell ref="L26:O28"/>
    <mergeCell ref="BB26:BF28"/>
    <mergeCell ref="B29:B31"/>
    <mergeCell ref="C29:E31"/>
    <mergeCell ref="G29:G31"/>
    <mergeCell ref="H29:K31"/>
    <mergeCell ref="L29:O31"/>
    <mergeCell ref="BB29:BF31"/>
    <mergeCell ref="B32:B34"/>
    <mergeCell ref="C32:E34"/>
    <mergeCell ref="G32:G34"/>
    <mergeCell ref="H32:K34"/>
    <mergeCell ref="L32:O34"/>
    <mergeCell ref="BB32:BF34"/>
    <mergeCell ref="B35:B37"/>
    <mergeCell ref="C35:E37"/>
    <mergeCell ref="G35:G37"/>
    <mergeCell ref="H35:K37"/>
    <mergeCell ref="L35:O37"/>
    <mergeCell ref="BB35:BF37"/>
    <mergeCell ref="B38:B40"/>
    <mergeCell ref="C38:E40"/>
    <mergeCell ref="G38:G40"/>
    <mergeCell ref="H38:K40"/>
    <mergeCell ref="L38:O40"/>
    <mergeCell ref="BB38:BF40"/>
    <mergeCell ref="B41:B43"/>
    <mergeCell ref="C41:E43"/>
    <mergeCell ref="G41:G43"/>
    <mergeCell ref="H41:K43"/>
    <mergeCell ref="L41:O43"/>
    <mergeCell ref="BB41:BF43"/>
    <mergeCell ref="B44:B46"/>
    <mergeCell ref="C44:E46"/>
    <mergeCell ref="G44:G46"/>
    <mergeCell ref="H44:K46"/>
    <mergeCell ref="L44:O46"/>
    <mergeCell ref="BB44:BF46"/>
    <mergeCell ref="B47:B49"/>
    <mergeCell ref="C47:E49"/>
    <mergeCell ref="G47:G49"/>
    <mergeCell ref="H47:K49"/>
    <mergeCell ref="L47:O49"/>
    <mergeCell ref="BB47:BF49"/>
    <mergeCell ref="B50:B52"/>
    <mergeCell ref="C50:E52"/>
    <mergeCell ref="G50:G52"/>
    <mergeCell ref="H50:K52"/>
    <mergeCell ref="L50:O52"/>
    <mergeCell ref="BB50:BF52"/>
    <mergeCell ref="B53:B55"/>
    <mergeCell ref="C53:E55"/>
    <mergeCell ref="G53:G55"/>
    <mergeCell ref="H53:K55"/>
    <mergeCell ref="L53:O55"/>
    <mergeCell ref="BB53:BF55"/>
    <mergeCell ref="B56:B58"/>
    <mergeCell ref="C56:E58"/>
    <mergeCell ref="G56:G58"/>
    <mergeCell ref="H56:K58"/>
    <mergeCell ref="L56:O58"/>
    <mergeCell ref="BB56:BF58"/>
    <mergeCell ref="B59:B61"/>
    <mergeCell ref="C59:E61"/>
    <mergeCell ref="G59:G61"/>
    <mergeCell ref="H59:K61"/>
    <mergeCell ref="L59:O61"/>
    <mergeCell ref="BB59:BF61"/>
    <mergeCell ref="B62:B64"/>
    <mergeCell ref="C62:E64"/>
    <mergeCell ref="G62:G64"/>
    <mergeCell ref="H62:K64"/>
    <mergeCell ref="L62:O64"/>
    <mergeCell ref="BB62:BF64"/>
    <mergeCell ref="B65:B67"/>
    <mergeCell ref="C65:E67"/>
    <mergeCell ref="G65:G67"/>
    <mergeCell ref="H65:K67"/>
    <mergeCell ref="L65:O67"/>
    <mergeCell ref="BB65:BF67"/>
    <mergeCell ref="B68:B70"/>
    <mergeCell ref="C68:E70"/>
    <mergeCell ref="G68:G70"/>
    <mergeCell ref="H68:K70"/>
    <mergeCell ref="L68:O70"/>
    <mergeCell ref="BB68:BF70"/>
    <mergeCell ref="B71:B73"/>
    <mergeCell ref="C71:E73"/>
    <mergeCell ref="G71:G73"/>
    <mergeCell ref="H71:K73"/>
    <mergeCell ref="L71:O73"/>
    <mergeCell ref="BB71:BF73"/>
    <mergeCell ref="B74:B76"/>
    <mergeCell ref="C74:E76"/>
    <mergeCell ref="G74:G76"/>
    <mergeCell ref="H74:K76"/>
    <mergeCell ref="L74:O76"/>
    <mergeCell ref="BB74:BF76"/>
    <mergeCell ref="B77:B79"/>
    <mergeCell ref="C77:E79"/>
    <mergeCell ref="G77:G79"/>
    <mergeCell ref="H77:K79"/>
    <mergeCell ref="L77:O79"/>
    <mergeCell ref="BB77:BF79"/>
    <mergeCell ref="B80:B82"/>
    <mergeCell ref="C80:E82"/>
    <mergeCell ref="G80:G82"/>
    <mergeCell ref="H80:K82"/>
    <mergeCell ref="L80:O82"/>
    <mergeCell ref="BB80:BF82"/>
    <mergeCell ref="B83:B85"/>
    <mergeCell ref="C83:E85"/>
    <mergeCell ref="G83:G85"/>
    <mergeCell ref="H83:K85"/>
    <mergeCell ref="L83:O85"/>
    <mergeCell ref="BB83:BF85"/>
    <mergeCell ref="B86:B88"/>
    <mergeCell ref="C86:E88"/>
    <mergeCell ref="G86:G88"/>
    <mergeCell ref="H86:K88"/>
    <mergeCell ref="L86:O88"/>
    <mergeCell ref="BB86:BF88"/>
    <mergeCell ref="B89:B91"/>
    <mergeCell ref="C89:E91"/>
    <mergeCell ref="G89:G91"/>
    <mergeCell ref="H89:K91"/>
    <mergeCell ref="L89:O91"/>
    <mergeCell ref="BB89:BF91"/>
    <mergeCell ref="B92:B94"/>
    <mergeCell ref="C92:E94"/>
    <mergeCell ref="G92:G94"/>
    <mergeCell ref="H92:K94"/>
    <mergeCell ref="L92:O94"/>
    <mergeCell ref="BB92:BF94"/>
    <mergeCell ref="B95:B97"/>
    <mergeCell ref="C95:E97"/>
    <mergeCell ref="G95:G97"/>
    <mergeCell ref="H95:K97"/>
    <mergeCell ref="L95:O97"/>
    <mergeCell ref="BB95:BF97"/>
    <mergeCell ref="B98:B100"/>
    <mergeCell ref="C98:E100"/>
    <mergeCell ref="G98:G100"/>
    <mergeCell ref="H98:K100"/>
    <mergeCell ref="L98:O100"/>
    <mergeCell ref="BB98:BF100"/>
    <mergeCell ref="B101:B103"/>
    <mergeCell ref="C101:E103"/>
    <mergeCell ref="G101:G103"/>
    <mergeCell ref="H101:K103"/>
    <mergeCell ref="L101:O103"/>
    <mergeCell ref="BB101:BF103"/>
    <mergeCell ref="B104:B106"/>
    <mergeCell ref="C104:E106"/>
    <mergeCell ref="G104:G106"/>
    <mergeCell ref="H104:K106"/>
    <mergeCell ref="L104:O106"/>
    <mergeCell ref="BB104:BF106"/>
    <mergeCell ref="B107:B109"/>
    <mergeCell ref="C107:E109"/>
    <mergeCell ref="G107:G109"/>
    <mergeCell ref="H107:K109"/>
    <mergeCell ref="L107:O109"/>
    <mergeCell ref="BB107:BF109"/>
    <mergeCell ref="B110:B112"/>
    <mergeCell ref="C110:E112"/>
    <mergeCell ref="G110:G112"/>
    <mergeCell ref="H110:K112"/>
    <mergeCell ref="L110:O112"/>
    <mergeCell ref="BB110:BF112"/>
    <mergeCell ref="B113:B115"/>
    <mergeCell ref="C113:E115"/>
    <mergeCell ref="G113:G115"/>
    <mergeCell ref="H113:K115"/>
    <mergeCell ref="L113:O115"/>
    <mergeCell ref="BB113:BF115"/>
    <mergeCell ref="B116:B118"/>
    <mergeCell ref="C116:E118"/>
    <mergeCell ref="G116:G118"/>
    <mergeCell ref="H116:K118"/>
    <mergeCell ref="L116:O118"/>
    <mergeCell ref="BB116:BF118"/>
    <mergeCell ref="B119:B121"/>
    <mergeCell ref="C119:E121"/>
    <mergeCell ref="G119:G121"/>
    <mergeCell ref="H119:K121"/>
    <mergeCell ref="L119:O121"/>
    <mergeCell ref="BB119:BF121"/>
    <mergeCell ref="B122:B124"/>
    <mergeCell ref="C122:E124"/>
    <mergeCell ref="G122:G124"/>
    <mergeCell ref="H122:K124"/>
    <mergeCell ref="L122:O124"/>
    <mergeCell ref="BB122:BF124"/>
    <mergeCell ref="B125:B127"/>
    <mergeCell ref="C125:E127"/>
    <mergeCell ref="G125:G127"/>
    <mergeCell ref="H125:K127"/>
    <mergeCell ref="L125:O127"/>
    <mergeCell ref="BB125:BF127"/>
    <mergeCell ref="B128:B130"/>
    <mergeCell ref="C128:E130"/>
    <mergeCell ref="G128:G130"/>
    <mergeCell ref="H128:K130"/>
    <mergeCell ref="L128:O130"/>
    <mergeCell ref="BB128:BF130"/>
    <mergeCell ref="B131:B133"/>
    <mergeCell ref="C131:E133"/>
    <mergeCell ref="G131:G133"/>
    <mergeCell ref="H131:K133"/>
    <mergeCell ref="L131:O133"/>
    <mergeCell ref="BB131:BF133"/>
    <mergeCell ref="B134:B136"/>
    <mergeCell ref="C134:E136"/>
    <mergeCell ref="G134:G136"/>
    <mergeCell ref="H134:K136"/>
    <mergeCell ref="L134:O136"/>
    <mergeCell ref="BB134:BF136"/>
    <mergeCell ref="B137:B139"/>
    <mergeCell ref="C137:E139"/>
    <mergeCell ref="G137:G139"/>
    <mergeCell ref="H137:K139"/>
    <mergeCell ref="L137:O139"/>
    <mergeCell ref="BB137:BF139"/>
    <mergeCell ref="B140:B142"/>
    <mergeCell ref="C140:E142"/>
    <mergeCell ref="G140:G142"/>
    <mergeCell ref="H140:K142"/>
    <mergeCell ref="L140:O142"/>
    <mergeCell ref="BB140:BF142"/>
    <mergeCell ref="B143:B145"/>
    <mergeCell ref="C143:E145"/>
    <mergeCell ref="G143:G145"/>
    <mergeCell ref="H143:K145"/>
    <mergeCell ref="L143:O145"/>
    <mergeCell ref="BB143:BF145"/>
    <mergeCell ref="B146:B148"/>
    <mergeCell ref="C146:E148"/>
    <mergeCell ref="G146:G148"/>
    <mergeCell ref="H146:K148"/>
    <mergeCell ref="L146:O148"/>
    <mergeCell ref="BB146:BF148"/>
    <mergeCell ref="B149:B151"/>
    <mergeCell ref="C149:E151"/>
    <mergeCell ref="G149:G151"/>
    <mergeCell ref="H149:K151"/>
    <mergeCell ref="L149:O151"/>
    <mergeCell ref="BB149:BF151"/>
    <mergeCell ref="B152:B154"/>
    <mergeCell ref="C152:E154"/>
    <mergeCell ref="G152:G154"/>
    <mergeCell ref="H152:K154"/>
    <mergeCell ref="L152:O154"/>
    <mergeCell ref="BB152:BF154"/>
    <mergeCell ref="B155:B157"/>
    <mergeCell ref="C155:E157"/>
    <mergeCell ref="G155:G157"/>
    <mergeCell ref="H155:K157"/>
    <mergeCell ref="L155:O157"/>
    <mergeCell ref="BB155:BF157"/>
    <mergeCell ref="B158:B160"/>
    <mergeCell ref="C158:E160"/>
    <mergeCell ref="G158:G160"/>
    <mergeCell ref="H158:K160"/>
    <mergeCell ref="L158:O160"/>
    <mergeCell ref="BB158:BF160"/>
    <mergeCell ref="B161:B163"/>
    <mergeCell ref="C161:E163"/>
    <mergeCell ref="G161:G163"/>
    <mergeCell ref="H161:K163"/>
    <mergeCell ref="L161:O163"/>
    <mergeCell ref="BB161:BF163"/>
    <mergeCell ref="B164:B166"/>
    <mergeCell ref="C164:E166"/>
    <mergeCell ref="G164:G166"/>
    <mergeCell ref="H164:K166"/>
    <mergeCell ref="L164:O166"/>
    <mergeCell ref="BB164:BF166"/>
    <mergeCell ref="B167:B169"/>
    <mergeCell ref="C167:E169"/>
    <mergeCell ref="G167:G169"/>
    <mergeCell ref="H167:K169"/>
    <mergeCell ref="L167:O169"/>
    <mergeCell ref="BB167:BF169"/>
    <mergeCell ref="B170:B172"/>
    <mergeCell ref="C170:E172"/>
    <mergeCell ref="G170:G172"/>
    <mergeCell ref="H170:K172"/>
    <mergeCell ref="L170:O172"/>
    <mergeCell ref="BB170:BF172"/>
    <mergeCell ref="B173:B175"/>
    <mergeCell ref="C173:E175"/>
    <mergeCell ref="G173:G175"/>
    <mergeCell ref="H173:K175"/>
    <mergeCell ref="L173:O175"/>
    <mergeCell ref="BB173:BF175"/>
    <mergeCell ref="B176:B178"/>
    <mergeCell ref="C176:E178"/>
    <mergeCell ref="G176:G178"/>
    <mergeCell ref="H176:K178"/>
    <mergeCell ref="L176:O178"/>
    <mergeCell ref="BB176:BF178"/>
    <mergeCell ref="B179:B181"/>
    <mergeCell ref="C179:E181"/>
    <mergeCell ref="G179:G181"/>
    <mergeCell ref="H179:K181"/>
    <mergeCell ref="L179:O181"/>
    <mergeCell ref="BB179:BF181"/>
    <mergeCell ref="B182:B184"/>
    <mergeCell ref="C182:E184"/>
    <mergeCell ref="G182:G184"/>
    <mergeCell ref="H182:K184"/>
    <mergeCell ref="L182:O184"/>
    <mergeCell ref="BB182:BF184"/>
    <mergeCell ref="B185:B187"/>
    <mergeCell ref="C185:E187"/>
    <mergeCell ref="G185:G187"/>
    <mergeCell ref="H185:K187"/>
    <mergeCell ref="L185:O187"/>
    <mergeCell ref="BB185:BF187"/>
    <mergeCell ref="B188:B190"/>
    <mergeCell ref="C188:E190"/>
    <mergeCell ref="G188:G190"/>
    <mergeCell ref="H188:K190"/>
    <mergeCell ref="L188:O190"/>
    <mergeCell ref="BB188:BF190"/>
    <mergeCell ref="B191:B193"/>
    <mergeCell ref="C191:E193"/>
    <mergeCell ref="G191:G193"/>
    <mergeCell ref="H191:K193"/>
    <mergeCell ref="L191:O193"/>
    <mergeCell ref="BB191:BF193"/>
    <mergeCell ref="B194:B196"/>
    <mergeCell ref="C194:E196"/>
    <mergeCell ref="G194:G196"/>
    <mergeCell ref="H194:K196"/>
    <mergeCell ref="L194:O196"/>
    <mergeCell ref="BB194:BF196"/>
    <mergeCell ref="B197:B199"/>
    <mergeCell ref="C197:E199"/>
    <mergeCell ref="G197:G199"/>
    <mergeCell ref="H197:K199"/>
    <mergeCell ref="L197:O199"/>
    <mergeCell ref="BB197:BF199"/>
    <mergeCell ref="B200:B202"/>
    <mergeCell ref="C200:E202"/>
    <mergeCell ref="G200:G202"/>
    <mergeCell ref="H200:K202"/>
    <mergeCell ref="L200:O202"/>
    <mergeCell ref="BB200:BF202"/>
    <mergeCell ref="B203:B205"/>
    <mergeCell ref="C203:E205"/>
    <mergeCell ref="G203:G205"/>
    <mergeCell ref="H203:K205"/>
    <mergeCell ref="L203:O205"/>
    <mergeCell ref="BB203:BF205"/>
    <mergeCell ref="B206:B208"/>
    <mergeCell ref="C206:E208"/>
    <mergeCell ref="G206:G208"/>
    <mergeCell ref="H206:K208"/>
    <mergeCell ref="L206:O208"/>
    <mergeCell ref="BB206:BF208"/>
    <mergeCell ref="B209:B211"/>
    <mergeCell ref="C209:E211"/>
    <mergeCell ref="G209:G211"/>
    <mergeCell ref="H209:K211"/>
    <mergeCell ref="L209:O211"/>
    <mergeCell ref="BB209:BF211"/>
    <mergeCell ref="B212:B214"/>
    <mergeCell ref="C212:E214"/>
    <mergeCell ref="G212:G214"/>
    <mergeCell ref="H212:K214"/>
    <mergeCell ref="L212:O214"/>
    <mergeCell ref="BB212:BF214"/>
    <mergeCell ref="B215:B217"/>
    <mergeCell ref="C215:E217"/>
    <mergeCell ref="G215:G217"/>
    <mergeCell ref="H215:K217"/>
    <mergeCell ref="L215:O217"/>
    <mergeCell ref="BB215:BF217"/>
    <mergeCell ref="B218:B220"/>
    <mergeCell ref="C218:E220"/>
    <mergeCell ref="G218:G220"/>
    <mergeCell ref="H218:K220"/>
    <mergeCell ref="L218:O220"/>
    <mergeCell ref="BB218:BF220"/>
    <mergeCell ref="B221:B223"/>
    <mergeCell ref="C221:E223"/>
    <mergeCell ref="G221:G223"/>
    <mergeCell ref="H221:K223"/>
    <mergeCell ref="L221:O223"/>
    <mergeCell ref="BB221:BF223"/>
    <mergeCell ref="B224:B226"/>
    <mergeCell ref="C224:E226"/>
    <mergeCell ref="G224:G226"/>
    <mergeCell ref="H224:K226"/>
    <mergeCell ref="L224:O226"/>
    <mergeCell ref="BB224:BF226"/>
    <mergeCell ref="B227:B229"/>
    <mergeCell ref="C227:E229"/>
    <mergeCell ref="G227:G229"/>
    <mergeCell ref="H227:K229"/>
    <mergeCell ref="L227:O229"/>
    <mergeCell ref="BB227:BF229"/>
    <mergeCell ref="B230:B232"/>
    <mergeCell ref="C230:E232"/>
    <mergeCell ref="G230:G232"/>
    <mergeCell ref="H230:K232"/>
    <mergeCell ref="L230:O232"/>
    <mergeCell ref="BB230:BF232"/>
    <mergeCell ref="B233:B235"/>
    <mergeCell ref="C233:E235"/>
    <mergeCell ref="G233:G235"/>
    <mergeCell ref="H233:K235"/>
    <mergeCell ref="L233:O235"/>
    <mergeCell ref="BB233:BF235"/>
    <mergeCell ref="B236:B238"/>
    <mergeCell ref="C236:E238"/>
    <mergeCell ref="G236:G238"/>
    <mergeCell ref="H236:K238"/>
    <mergeCell ref="L236:O238"/>
    <mergeCell ref="BB236:BF238"/>
    <mergeCell ref="B239:B241"/>
    <mergeCell ref="C239:E241"/>
    <mergeCell ref="G239:G241"/>
    <mergeCell ref="H239:K241"/>
    <mergeCell ref="L239:O241"/>
    <mergeCell ref="BB239:BF241"/>
    <mergeCell ref="B242:B244"/>
    <mergeCell ref="C242:E244"/>
    <mergeCell ref="G242:G244"/>
    <mergeCell ref="H242:K244"/>
    <mergeCell ref="L242:O244"/>
    <mergeCell ref="BB242:BF244"/>
    <mergeCell ref="B245:B247"/>
    <mergeCell ref="C245:E247"/>
    <mergeCell ref="G245:G247"/>
    <mergeCell ref="H245:K247"/>
    <mergeCell ref="L245:O247"/>
    <mergeCell ref="BB245:BF247"/>
    <mergeCell ref="B248:B250"/>
    <mergeCell ref="C248:E250"/>
    <mergeCell ref="G248:G250"/>
    <mergeCell ref="H248:K250"/>
    <mergeCell ref="L248:O250"/>
    <mergeCell ref="BB248:BF250"/>
    <mergeCell ref="B251:B253"/>
    <mergeCell ref="C251:E253"/>
    <mergeCell ref="G251:G253"/>
    <mergeCell ref="H251:K253"/>
    <mergeCell ref="L251:O253"/>
    <mergeCell ref="BB251:BF253"/>
    <mergeCell ref="B254:B256"/>
    <mergeCell ref="C254:E256"/>
    <mergeCell ref="G254:G256"/>
    <mergeCell ref="H254:K256"/>
    <mergeCell ref="L254:O256"/>
    <mergeCell ref="BB254:BF256"/>
    <mergeCell ref="B257:B259"/>
    <mergeCell ref="C257:E259"/>
    <mergeCell ref="G257:G259"/>
    <mergeCell ref="H257:K259"/>
    <mergeCell ref="L257:O259"/>
    <mergeCell ref="BB257:BF259"/>
    <mergeCell ref="B260:B262"/>
    <mergeCell ref="C260:E262"/>
    <mergeCell ref="G260:G262"/>
    <mergeCell ref="H260:K262"/>
    <mergeCell ref="L260:O262"/>
    <mergeCell ref="BB260:BF262"/>
    <mergeCell ref="B263:B265"/>
    <mergeCell ref="C263:E265"/>
    <mergeCell ref="G263:G265"/>
    <mergeCell ref="H263:K265"/>
    <mergeCell ref="L263:O265"/>
    <mergeCell ref="BB263:BF265"/>
    <mergeCell ref="B266:B268"/>
    <mergeCell ref="C266:E268"/>
    <mergeCell ref="G266:G268"/>
    <mergeCell ref="H266:K268"/>
    <mergeCell ref="L266:O268"/>
    <mergeCell ref="BB266:BF268"/>
    <mergeCell ref="B269:B271"/>
    <mergeCell ref="C269:E271"/>
    <mergeCell ref="G269:G271"/>
    <mergeCell ref="H269:K271"/>
    <mergeCell ref="L269:O271"/>
    <mergeCell ref="BB269:BF271"/>
    <mergeCell ref="B272:B274"/>
    <mergeCell ref="C272:E274"/>
    <mergeCell ref="G272:G274"/>
    <mergeCell ref="H272:K274"/>
    <mergeCell ref="L272:O274"/>
    <mergeCell ref="BB272:BF274"/>
    <mergeCell ref="B275:B277"/>
    <mergeCell ref="C275:E277"/>
    <mergeCell ref="G275:G277"/>
    <mergeCell ref="H275:K277"/>
    <mergeCell ref="L275:O277"/>
    <mergeCell ref="BB275:BF277"/>
    <mergeCell ref="B278:B280"/>
    <mergeCell ref="C278:E280"/>
    <mergeCell ref="G278:G280"/>
    <mergeCell ref="H278:K280"/>
    <mergeCell ref="L278:O280"/>
    <mergeCell ref="BB278:BF280"/>
    <mergeCell ref="B281:B283"/>
    <mergeCell ref="C281:E283"/>
    <mergeCell ref="G281:G283"/>
    <mergeCell ref="H281:K283"/>
    <mergeCell ref="L281:O283"/>
    <mergeCell ref="BB281:BF283"/>
    <mergeCell ref="B284:B286"/>
    <mergeCell ref="C284:E286"/>
    <mergeCell ref="G284:G286"/>
    <mergeCell ref="H284:K286"/>
    <mergeCell ref="L284:O286"/>
    <mergeCell ref="BB284:BF286"/>
    <mergeCell ref="B287:B289"/>
    <mergeCell ref="C287:E289"/>
    <mergeCell ref="G287:G289"/>
    <mergeCell ref="H287:K289"/>
    <mergeCell ref="L287:O289"/>
    <mergeCell ref="BB287:BF289"/>
    <mergeCell ref="B290:B292"/>
    <mergeCell ref="C290:E292"/>
    <mergeCell ref="G290:G292"/>
    <mergeCell ref="H290:K292"/>
    <mergeCell ref="L290:O292"/>
    <mergeCell ref="BB290:BF292"/>
    <mergeCell ref="B293:B295"/>
    <mergeCell ref="C293:E295"/>
    <mergeCell ref="G293:G295"/>
    <mergeCell ref="H293:K295"/>
    <mergeCell ref="L293:O295"/>
    <mergeCell ref="BB293:BF295"/>
    <mergeCell ref="B296:B298"/>
    <mergeCell ref="C296:E298"/>
    <mergeCell ref="G296:G298"/>
    <mergeCell ref="H296:K298"/>
    <mergeCell ref="L296:O298"/>
    <mergeCell ref="BB296:BF298"/>
    <mergeCell ref="B299:B301"/>
    <mergeCell ref="C299:E301"/>
    <mergeCell ref="G299:G301"/>
    <mergeCell ref="H299:K301"/>
    <mergeCell ref="L299:O301"/>
    <mergeCell ref="BB299:BF301"/>
    <mergeCell ref="B302:B304"/>
    <mergeCell ref="C302:E304"/>
    <mergeCell ref="G302:G304"/>
    <mergeCell ref="H302:K304"/>
    <mergeCell ref="L302:O304"/>
    <mergeCell ref="BB302:BF304"/>
    <mergeCell ref="B305:B307"/>
    <mergeCell ref="C305:E307"/>
    <mergeCell ref="G305:G307"/>
    <mergeCell ref="H305:K307"/>
    <mergeCell ref="L305:O307"/>
    <mergeCell ref="BB305:BF307"/>
    <mergeCell ref="B308:B310"/>
    <mergeCell ref="C308:E310"/>
    <mergeCell ref="G308:G310"/>
    <mergeCell ref="H308:K310"/>
    <mergeCell ref="L308:O310"/>
    <mergeCell ref="BB308:BF310"/>
    <mergeCell ref="B311:B313"/>
    <mergeCell ref="C311:E313"/>
    <mergeCell ref="G311:G313"/>
    <mergeCell ref="H311:K313"/>
    <mergeCell ref="L311:O313"/>
    <mergeCell ref="BB311:BF313"/>
    <mergeCell ref="B314:B316"/>
    <mergeCell ref="C314:E316"/>
    <mergeCell ref="G314:G316"/>
    <mergeCell ref="H314:K316"/>
    <mergeCell ref="L314:O316"/>
    <mergeCell ref="BB314:BF316"/>
    <mergeCell ref="B317:B319"/>
    <mergeCell ref="C317:E319"/>
    <mergeCell ref="G317:G319"/>
    <mergeCell ref="H317:K319"/>
    <mergeCell ref="L317:O319"/>
    <mergeCell ref="BB317:BF319"/>
    <mergeCell ref="B320:B322"/>
    <mergeCell ref="C320:E322"/>
    <mergeCell ref="G320:G322"/>
    <mergeCell ref="H320:K322"/>
    <mergeCell ref="L320:O322"/>
    <mergeCell ref="BB320:BF322"/>
    <mergeCell ref="G324:K326"/>
    <mergeCell ref="B329:K333"/>
    <mergeCell ref="BB324:BF333"/>
    <mergeCell ref="AX327:BA333"/>
  </mergeCells>
  <phoneticPr fontId="24"/>
  <conditionalFormatting sqref="S24:BA25">
    <cfRule type="expression" dxfId="116" priority="101">
      <formula>INDIRECT(ADDRESS(ROW(),COLUMN()))=TRUNC(INDIRECT(ADDRESS(ROW(),COLUMN())))</formula>
    </cfRule>
  </conditionalFormatting>
  <conditionalFormatting sqref="S27:BA28">
    <cfRule type="expression" dxfId="115" priority="100">
      <formula>INDIRECT(ADDRESS(ROW(),COLUMN()))=TRUNC(INDIRECT(ADDRESS(ROW(),COLUMN())))</formula>
    </cfRule>
  </conditionalFormatting>
  <conditionalFormatting sqref="S30:BA31">
    <cfRule type="expression" dxfId="114" priority="99">
      <formula>INDIRECT(ADDRESS(ROW(),COLUMN()))=TRUNC(INDIRECT(ADDRESS(ROW(),COLUMN())))</formula>
    </cfRule>
  </conditionalFormatting>
  <conditionalFormatting sqref="S33:BA34">
    <cfRule type="expression" dxfId="113" priority="98">
      <formula>INDIRECT(ADDRESS(ROW(),COLUMN()))=TRUNC(INDIRECT(ADDRESS(ROW(),COLUMN())))</formula>
    </cfRule>
  </conditionalFormatting>
  <conditionalFormatting sqref="S36:BA37">
    <cfRule type="expression" dxfId="112" priority="97">
      <formula>INDIRECT(ADDRESS(ROW(),COLUMN()))=TRUNC(INDIRECT(ADDRESS(ROW(),COLUMN())))</formula>
    </cfRule>
  </conditionalFormatting>
  <conditionalFormatting sqref="S39:BA40">
    <cfRule type="expression" dxfId="111" priority="96">
      <formula>INDIRECT(ADDRESS(ROW(),COLUMN()))=TRUNC(INDIRECT(ADDRESS(ROW(),COLUMN())))</formula>
    </cfRule>
  </conditionalFormatting>
  <conditionalFormatting sqref="S42:BA43">
    <cfRule type="expression" dxfId="110" priority="95">
      <formula>INDIRECT(ADDRESS(ROW(),COLUMN()))=TRUNC(INDIRECT(ADDRESS(ROW(),COLUMN())))</formula>
    </cfRule>
  </conditionalFormatting>
  <conditionalFormatting sqref="S45:BA46">
    <cfRule type="expression" dxfId="109" priority="94">
      <formula>INDIRECT(ADDRESS(ROW(),COLUMN()))=TRUNC(INDIRECT(ADDRESS(ROW(),COLUMN())))</formula>
    </cfRule>
  </conditionalFormatting>
  <conditionalFormatting sqref="S48:BA49">
    <cfRule type="expression" dxfId="108" priority="93">
      <formula>INDIRECT(ADDRESS(ROW(),COLUMN()))=TRUNC(INDIRECT(ADDRESS(ROW(),COLUMN())))</formula>
    </cfRule>
  </conditionalFormatting>
  <conditionalFormatting sqref="S51:BA52">
    <cfRule type="expression" dxfId="107" priority="92">
      <formula>INDIRECT(ADDRESS(ROW(),COLUMN()))=TRUNC(INDIRECT(ADDRESS(ROW(),COLUMN())))</formula>
    </cfRule>
  </conditionalFormatting>
  <conditionalFormatting sqref="S54:BA55">
    <cfRule type="expression" dxfId="106" priority="91">
      <formula>INDIRECT(ADDRESS(ROW(),COLUMN()))=TRUNC(INDIRECT(ADDRESS(ROW(),COLUMN())))</formula>
    </cfRule>
  </conditionalFormatting>
  <conditionalFormatting sqref="S57:BA58">
    <cfRule type="expression" dxfId="105" priority="90">
      <formula>INDIRECT(ADDRESS(ROW(),COLUMN()))=TRUNC(INDIRECT(ADDRESS(ROW(),COLUMN())))</formula>
    </cfRule>
  </conditionalFormatting>
  <conditionalFormatting sqref="S60:BA61">
    <cfRule type="expression" dxfId="104" priority="89">
      <formula>INDIRECT(ADDRESS(ROW(),COLUMN()))=TRUNC(INDIRECT(ADDRESS(ROW(),COLUMN())))</formula>
    </cfRule>
  </conditionalFormatting>
  <conditionalFormatting sqref="S63:BA64">
    <cfRule type="expression" dxfId="103" priority="88">
      <formula>INDIRECT(ADDRESS(ROW(),COLUMN()))=TRUNC(INDIRECT(ADDRESS(ROW(),COLUMN())))</formula>
    </cfRule>
  </conditionalFormatting>
  <conditionalFormatting sqref="S66:BA67">
    <cfRule type="expression" dxfId="102" priority="87">
      <formula>INDIRECT(ADDRESS(ROW(),COLUMN()))=TRUNC(INDIRECT(ADDRESS(ROW(),COLUMN())))</formula>
    </cfRule>
  </conditionalFormatting>
  <conditionalFormatting sqref="S69:BA70">
    <cfRule type="expression" dxfId="101" priority="86">
      <formula>INDIRECT(ADDRESS(ROW(),COLUMN()))=TRUNC(INDIRECT(ADDRESS(ROW(),COLUMN())))</formula>
    </cfRule>
  </conditionalFormatting>
  <conditionalFormatting sqref="S72:BA73">
    <cfRule type="expression" dxfId="100" priority="85">
      <formula>INDIRECT(ADDRESS(ROW(),COLUMN()))=TRUNC(INDIRECT(ADDRESS(ROW(),COLUMN())))</formula>
    </cfRule>
  </conditionalFormatting>
  <conditionalFormatting sqref="S75:BA76">
    <cfRule type="expression" dxfId="99" priority="84">
      <formula>INDIRECT(ADDRESS(ROW(),COLUMN()))=TRUNC(INDIRECT(ADDRESS(ROW(),COLUMN())))</formula>
    </cfRule>
  </conditionalFormatting>
  <conditionalFormatting sqref="S78:BA79">
    <cfRule type="expression" dxfId="98" priority="83">
      <formula>INDIRECT(ADDRESS(ROW(),COLUMN()))=TRUNC(INDIRECT(ADDRESS(ROW(),COLUMN())))</formula>
    </cfRule>
  </conditionalFormatting>
  <conditionalFormatting sqref="S81:BA82">
    <cfRule type="expression" dxfId="97" priority="82">
      <formula>INDIRECT(ADDRESS(ROW(),COLUMN()))=TRUNC(INDIRECT(ADDRESS(ROW(),COLUMN())))</formula>
    </cfRule>
  </conditionalFormatting>
  <conditionalFormatting sqref="S84:BA85">
    <cfRule type="expression" dxfId="96" priority="81">
      <formula>INDIRECT(ADDRESS(ROW(),COLUMN()))=TRUNC(INDIRECT(ADDRESS(ROW(),COLUMN())))</formula>
    </cfRule>
  </conditionalFormatting>
  <conditionalFormatting sqref="S87:BA88">
    <cfRule type="expression" dxfId="95" priority="80">
      <formula>INDIRECT(ADDRESS(ROW(),COLUMN()))=TRUNC(INDIRECT(ADDRESS(ROW(),COLUMN())))</formula>
    </cfRule>
  </conditionalFormatting>
  <conditionalFormatting sqref="S90:BA91">
    <cfRule type="expression" dxfId="94" priority="79">
      <formula>INDIRECT(ADDRESS(ROW(),COLUMN()))=TRUNC(INDIRECT(ADDRESS(ROW(),COLUMN())))</formula>
    </cfRule>
  </conditionalFormatting>
  <conditionalFormatting sqref="S93:BA94">
    <cfRule type="expression" dxfId="93" priority="78">
      <formula>INDIRECT(ADDRESS(ROW(),COLUMN()))=TRUNC(INDIRECT(ADDRESS(ROW(),COLUMN())))</formula>
    </cfRule>
  </conditionalFormatting>
  <conditionalFormatting sqref="S96:BA97">
    <cfRule type="expression" dxfId="92" priority="77">
      <formula>INDIRECT(ADDRESS(ROW(),COLUMN()))=TRUNC(INDIRECT(ADDRESS(ROW(),COLUMN())))</formula>
    </cfRule>
  </conditionalFormatting>
  <conditionalFormatting sqref="S99:BA100">
    <cfRule type="expression" dxfId="91" priority="76">
      <formula>INDIRECT(ADDRESS(ROW(),COLUMN()))=TRUNC(INDIRECT(ADDRESS(ROW(),COLUMN())))</formula>
    </cfRule>
  </conditionalFormatting>
  <conditionalFormatting sqref="S102:BA103">
    <cfRule type="expression" dxfId="90" priority="75">
      <formula>INDIRECT(ADDRESS(ROW(),COLUMN()))=TRUNC(INDIRECT(ADDRESS(ROW(),COLUMN())))</formula>
    </cfRule>
  </conditionalFormatting>
  <conditionalFormatting sqref="S105:BA106">
    <cfRule type="expression" dxfId="89" priority="74">
      <formula>INDIRECT(ADDRESS(ROW(),COLUMN()))=TRUNC(INDIRECT(ADDRESS(ROW(),COLUMN())))</formula>
    </cfRule>
  </conditionalFormatting>
  <conditionalFormatting sqref="S108:BA109">
    <cfRule type="expression" dxfId="88" priority="73">
      <formula>INDIRECT(ADDRESS(ROW(),COLUMN()))=TRUNC(INDIRECT(ADDRESS(ROW(),COLUMN())))</formula>
    </cfRule>
  </conditionalFormatting>
  <conditionalFormatting sqref="S111:BA112">
    <cfRule type="expression" dxfId="87" priority="72">
      <formula>INDIRECT(ADDRESS(ROW(),COLUMN()))=TRUNC(INDIRECT(ADDRESS(ROW(),COLUMN())))</formula>
    </cfRule>
  </conditionalFormatting>
  <conditionalFormatting sqref="S114:BA115">
    <cfRule type="expression" dxfId="86" priority="71">
      <formula>INDIRECT(ADDRESS(ROW(),COLUMN()))=TRUNC(INDIRECT(ADDRESS(ROW(),COLUMN())))</formula>
    </cfRule>
  </conditionalFormatting>
  <conditionalFormatting sqref="S117:BA118">
    <cfRule type="expression" dxfId="85" priority="70">
      <formula>INDIRECT(ADDRESS(ROW(),COLUMN()))=TRUNC(INDIRECT(ADDRESS(ROW(),COLUMN())))</formula>
    </cfRule>
  </conditionalFormatting>
  <conditionalFormatting sqref="S120:BA121">
    <cfRule type="expression" dxfId="84" priority="69">
      <formula>INDIRECT(ADDRESS(ROW(),COLUMN()))=TRUNC(INDIRECT(ADDRESS(ROW(),COLUMN())))</formula>
    </cfRule>
  </conditionalFormatting>
  <conditionalFormatting sqref="S123:BA124">
    <cfRule type="expression" dxfId="83" priority="68">
      <formula>INDIRECT(ADDRESS(ROW(),COLUMN()))=TRUNC(INDIRECT(ADDRESS(ROW(),COLUMN())))</formula>
    </cfRule>
  </conditionalFormatting>
  <conditionalFormatting sqref="S126:BA127">
    <cfRule type="expression" dxfId="82" priority="67">
      <formula>INDIRECT(ADDRESS(ROW(),COLUMN()))=TRUNC(INDIRECT(ADDRESS(ROW(),COLUMN())))</formula>
    </cfRule>
  </conditionalFormatting>
  <conditionalFormatting sqref="S129:BA130">
    <cfRule type="expression" dxfId="81" priority="66">
      <formula>INDIRECT(ADDRESS(ROW(),COLUMN()))=TRUNC(INDIRECT(ADDRESS(ROW(),COLUMN())))</formula>
    </cfRule>
  </conditionalFormatting>
  <conditionalFormatting sqref="S132:BA133">
    <cfRule type="expression" dxfId="80" priority="65">
      <formula>INDIRECT(ADDRESS(ROW(),COLUMN()))=TRUNC(INDIRECT(ADDRESS(ROW(),COLUMN())))</formula>
    </cfRule>
  </conditionalFormatting>
  <conditionalFormatting sqref="S135:BA136">
    <cfRule type="expression" dxfId="79" priority="64">
      <formula>INDIRECT(ADDRESS(ROW(),COLUMN()))=TRUNC(INDIRECT(ADDRESS(ROW(),COLUMN())))</formula>
    </cfRule>
  </conditionalFormatting>
  <conditionalFormatting sqref="S138:BA139">
    <cfRule type="expression" dxfId="78" priority="63">
      <formula>INDIRECT(ADDRESS(ROW(),COLUMN()))=TRUNC(INDIRECT(ADDRESS(ROW(),COLUMN())))</formula>
    </cfRule>
  </conditionalFormatting>
  <conditionalFormatting sqref="S141:BA142">
    <cfRule type="expression" dxfId="77" priority="62">
      <formula>INDIRECT(ADDRESS(ROW(),COLUMN()))=TRUNC(INDIRECT(ADDRESS(ROW(),COLUMN())))</formula>
    </cfRule>
  </conditionalFormatting>
  <conditionalFormatting sqref="S144:BA145">
    <cfRule type="expression" dxfId="76" priority="61">
      <formula>INDIRECT(ADDRESS(ROW(),COLUMN()))=TRUNC(INDIRECT(ADDRESS(ROW(),COLUMN())))</formula>
    </cfRule>
  </conditionalFormatting>
  <conditionalFormatting sqref="S147:BA148">
    <cfRule type="expression" dxfId="75" priority="60">
      <formula>INDIRECT(ADDRESS(ROW(),COLUMN()))=TRUNC(INDIRECT(ADDRESS(ROW(),COLUMN())))</formula>
    </cfRule>
  </conditionalFormatting>
  <conditionalFormatting sqref="S150:BA151">
    <cfRule type="expression" dxfId="74" priority="59">
      <formula>INDIRECT(ADDRESS(ROW(),COLUMN()))=TRUNC(INDIRECT(ADDRESS(ROW(),COLUMN())))</formula>
    </cfRule>
  </conditionalFormatting>
  <conditionalFormatting sqref="S153:BA154">
    <cfRule type="expression" dxfId="73" priority="58">
      <formula>INDIRECT(ADDRESS(ROW(),COLUMN()))=TRUNC(INDIRECT(ADDRESS(ROW(),COLUMN())))</formula>
    </cfRule>
  </conditionalFormatting>
  <conditionalFormatting sqref="S156:BA157">
    <cfRule type="expression" dxfId="72" priority="57">
      <formula>INDIRECT(ADDRESS(ROW(),COLUMN()))=TRUNC(INDIRECT(ADDRESS(ROW(),COLUMN())))</formula>
    </cfRule>
  </conditionalFormatting>
  <conditionalFormatting sqref="S159:BA160">
    <cfRule type="expression" dxfId="71" priority="56">
      <formula>INDIRECT(ADDRESS(ROW(),COLUMN()))=TRUNC(INDIRECT(ADDRESS(ROW(),COLUMN())))</formula>
    </cfRule>
  </conditionalFormatting>
  <conditionalFormatting sqref="S162:BA163">
    <cfRule type="expression" dxfId="70" priority="55">
      <formula>INDIRECT(ADDRESS(ROW(),COLUMN()))=TRUNC(INDIRECT(ADDRESS(ROW(),COLUMN())))</formula>
    </cfRule>
  </conditionalFormatting>
  <conditionalFormatting sqref="S165:BA166">
    <cfRule type="expression" dxfId="69" priority="54">
      <formula>INDIRECT(ADDRESS(ROW(),COLUMN()))=TRUNC(INDIRECT(ADDRESS(ROW(),COLUMN())))</formula>
    </cfRule>
  </conditionalFormatting>
  <conditionalFormatting sqref="S168:BA169">
    <cfRule type="expression" dxfId="68" priority="53">
      <formula>INDIRECT(ADDRESS(ROW(),COLUMN()))=TRUNC(INDIRECT(ADDRESS(ROW(),COLUMN())))</formula>
    </cfRule>
  </conditionalFormatting>
  <conditionalFormatting sqref="S171:BA172">
    <cfRule type="expression" dxfId="67" priority="52">
      <formula>INDIRECT(ADDRESS(ROW(),COLUMN()))=TRUNC(INDIRECT(ADDRESS(ROW(),COLUMN())))</formula>
    </cfRule>
  </conditionalFormatting>
  <conditionalFormatting sqref="S174:BA175">
    <cfRule type="expression" dxfId="66" priority="51">
      <formula>INDIRECT(ADDRESS(ROW(),COLUMN()))=TRUNC(INDIRECT(ADDRESS(ROW(),COLUMN())))</formula>
    </cfRule>
  </conditionalFormatting>
  <conditionalFormatting sqref="S177:BA178">
    <cfRule type="expression" dxfId="65" priority="50">
      <formula>INDIRECT(ADDRESS(ROW(),COLUMN()))=TRUNC(INDIRECT(ADDRESS(ROW(),COLUMN())))</formula>
    </cfRule>
  </conditionalFormatting>
  <conditionalFormatting sqref="S180:BA181">
    <cfRule type="expression" dxfId="64" priority="49">
      <formula>INDIRECT(ADDRESS(ROW(),COLUMN()))=TRUNC(INDIRECT(ADDRESS(ROW(),COLUMN())))</formula>
    </cfRule>
  </conditionalFormatting>
  <conditionalFormatting sqref="S183:BA184">
    <cfRule type="expression" dxfId="63" priority="48">
      <formula>INDIRECT(ADDRESS(ROW(),COLUMN()))=TRUNC(INDIRECT(ADDRESS(ROW(),COLUMN())))</formula>
    </cfRule>
  </conditionalFormatting>
  <conditionalFormatting sqref="S186:BA187">
    <cfRule type="expression" dxfId="62" priority="47">
      <formula>INDIRECT(ADDRESS(ROW(),COLUMN()))=TRUNC(INDIRECT(ADDRESS(ROW(),COLUMN())))</formula>
    </cfRule>
  </conditionalFormatting>
  <conditionalFormatting sqref="S189:BA190">
    <cfRule type="expression" dxfId="61" priority="46">
      <formula>INDIRECT(ADDRESS(ROW(),COLUMN()))=TRUNC(INDIRECT(ADDRESS(ROW(),COLUMN())))</formula>
    </cfRule>
  </conditionalFormatting>
  <conditionalFormatting sqref="S192:BA193">
    <cfRule type="expression" dxfId="60" priority="45">
      <formula>INDIRECT(ADDRESS(ROW(),COLUMN()))=TRUNC(INDIRECT(ADDRESS(ROW(),COLUMN())))</formula>
    </cfRule>
  </conditionalFormatting>
  <conditionalFormatting sqref="S195:BA196">
    <cfRule type="expression" dxfId="59" priority="44">
      <formula>INDIRECT(ADDRESS(ROW(),COLUMN()))=TRUNC(INDIRECT(ADDRESS(ROW(),COLUMN())))</formula>
    </cfRule>
  </conditionalFormatting>
  <conditionalFormatting sqref="S198:BA199">
    <cfRule type="expression" dxfId="58" priority="43">
      <formula>INDIRECT(ADDRESS(ROW(),COLUMN()))=TRUNC(INDIRECT(ADDRESS(ROW(),COLUMN())))</formula>
    </cfRule>
  </conditionalFormatting>
  <conditionalFormatting sqref="S201:BA202">
    <cfRule type="expression" dxfId="57" priority="42">
      <formula>INDIRECT(ADDRESS(ROW(),COLUMN()))=TRUNC(INDIRECT(ADDRESS(ROW(),COLUMN())))</formula>
    </cfRule>
  </conditionalFormatting>
  <conditionalFormatting sqref="S204:BA205">
    <cfRule type="expression" dxfId="56" priority="41">
      <formula>INDIRECT(ADDRESS(ROW(),COLUMN()))=TRUNC(INDIRECT(ADDRESS(ROW(),COLUMN())))</formula>
    </cfRule>
  </conditionalFormatting>
  <conditionalFormatting sqref="S207:BA208">
    <cfRule type="expression" dxfId="55" priority="40">
      <formula>INDIRECT(ADDRESS(ROW(),COLUMN()))=TRUNC(INDIRECT(ADDRESS(ROW(),COLUMN())))</formula>
    </cfRule>
  </conditionalFormatting>
  <conditionalFormatting sqref="S210:BA211">
    <cfRule type="expression" dxfId="54" priority="39">
      <formula>INDIRECT(ADDRESS(ROW(),COLUMN()))=TRUNC(INDIRECT(ADDRESS(ROW(),COLUMN())))</formula>
    </cfRule>
  </conditionalFormatting>
  <conditionalFormatting sqref="S213:BA214">
    <cfRule type="expression" dxfId="53" priority="38">
      <formula>INDIRECT(ADDRESS(ROW(),COLUMN()))=TRUNC(INDIRECT(ADDRESS(ROW(),COLUMN())))</formula>
    </cfRule>
  </conditionalFormatting>
  <conditionalFormatting sqref="S216:BA217">
    <cfRule type="expression" dxfId="52" priority="37">
      <formula>INDIRECT(ADDRESS(ROW(),COLUMN()))=TRUNC(INDIRECT(ADDRESS(ROW(),COLUMN())))</formula>
    </cfRule>
  </conditionalFormatting>
  <conditionalFormatting sqref="S219:BA220">
    <cfRule type="expression" dxfId="51" priority="36">
      <formula>INDIRECT(ADDRESS(ROW(),COLUMN()))=TRUNC(INDIRECT(ADDRESS(ROW(),COLUMN())))</formula>
    </cfRule>
  </conditionalFormatting>
  <conditionalFormatting sqref="S222:BA223">
    <cfRule type="expression" dxfId="50" priority="35">
      <formula>INDIRECT(ADDRESS(ROW(),COLUMN()))=TRUNC(INDIRECT(ADDRESS(ROW(),COLUMN())))</formula>
    </cfRule>
  </conditionalFormatting>
  <conditionalFormatting sqref="S225:BA226">
    <cfRule type="expression" dxfId="49" priority="34">
      <formula>INDIRECT(ADDRESS(ROW(),COLUMN()))=TRUNC(INDIRECT(ADDRESS(ROW(),COLUMN())))</formula>
    </cfRule>
  </conditionalFormatting>
  <conditionalFormatting sqref="S228:BA229">
    <cfRule type="expression" dxfId="48" priority="33">
      <formula>INDIRECT(ADDRESS(ROW(),COLUMN()))=TRUNC(INDIRECT(ADDRESS(ROW(),COLUMN())))</formula>
    </cfRule>
  </conditionalFormatting>
  <conditionalFormatting sqref="S231:BA232">
    <cfRule type="expression" dxfId="47" priority="32">
      <formula>INDIRECT(ADDRESS(ROW(),COLUMN()))=TRUNC(INDIRECT(ADDRESS(ROW(),COLUMN())))</formula>
    </cfRule>
  </conditionalFormatting>
  <conditionalFormatting sqref="S234:BA235">
    <cfRule type="expression" dxfId="46" priority="31">
      <formula>INDIRECT(ADDRESS(ROW(),COLUMN()))=TRUNC(INDIRECT(ADDRESS(ROW(),COLUMN())))</formula>
    </cfRule>
  </conditionalFormatting>
  <conditionalFormatting sqref="S237:BA238">
    <cfRule type="expression" dxfId="45" priority="30">
      <formula>INDIRECT(ADDRESS(ROW(),COLUMN()))=TRUNC(INDIRECT(ADDRESS(ROW(),COLUMN())))</formula>
    </cfRule>
  </conditionalFormatting>
  <conditionalFormatting sqref="S240:BA241">
    <cfRule type="expression" dxfId="44" priority="29">
      <formula>INDIRECT(ADDRESS(ROW(),COLUMN()))=TRUNC(INDIRECT(ADDRESS(ROW(),COLUMN())))</formula>
    </cfRule>
  </conditionalFormatting>
  <conditionalFormatting sqref="S243:BA244">
    <cfRule type="expression" dxfId="43" priority="28">
      <formula>INDIRECT(ADDRESS(ROW(),COLUMN()))=TRUNC(INDIRECT(ADDRESS(ROW(),COLUMN())))</formula>
    </cfRule>
  </conditionalFormatting>
  <conditionalFormatting sqref="S246:BA247">
    <cfRule type="expression" dxfId="42" priority="27">
      <formula>INDIRECT(ADDRESS(ROW(),COLUMN()))=TRUNC(INDIRECT(ADDRESS(ROW(),COLUMN())))</formula>
    </cfRule>
  </conditionalFormatting>
  <conditionalFormatting sqref="S249:BA250">
    <cfRule type="expression" dxfId="41" priority="26">
      <formula>INDIRECT(ADDRESS(ROW(),COLUMN()))=TRUNC(INDIRECT(ADDRESS(ROW(),COLUMN())))</formula>
    </cfRule>
  </conditionalFormatting>
  <conditionalFormatting sqref="S252:BA253">
    <cfRule type="expression" dxfId="40" priority="25">
      <formula>INDIRECT(ADDRESS(ROW(),COLUMN()))=TRUNC(INDIRECT(ADDRESS(ROW(),COLUMN())))</formula>
    </cfRule>
  </conditionalFormatting>
  <conditionalFormatting sqref="S255:BA256">
    <cfRule type="expression" dxfId="39" priority="24">
      <formula>INDIRECT(ADDRESS(ROW(),COLUMN()))=TRUNC(INDIRECT(ADDRESS(ROW(),COLUMN())))</formula>
    </cfRule>
  </conditionalFormatting>
  <conditionalFormatting sqref="S258:BA259">
    <cfRule type="expression" dxfId="38" priority="23">
      <formula>INDIRECT(ADDRESS(ROW(),COLUMN()))=TRUNC(INDIRECT(ADDRESS(ROW(),COLUMN())))</formula>
    </cfRule>
  </conditionalFormatting>
  <conditionalFormatting sqref="S261:BA262">
    <cfRule type="expression" dxfId="37" priority="22">
      <formula>INDIRECT(ADDRESS(ROW(),COLUMN()))=TRUNC(INDIRECT(ADDRESS(ROW(),COLUMN())))</formula>
    </cfRule>
  </conditionalFormatting>
  <conditionalFormatting sqref="S264:BA265">
    <cfRule type="expression" dxfId="36" priority="21">
      <formula>INDIRECT(ADDRESS(ROW(),COLUMN()))=TRUNC(INDIRECT(ADDRESS(ROW(),COLUMN())))</formula>
    </cfRule>
  </conditionalFormatting>
  <conditionalFormatting sqref="S267:BA268">
    <cfRule type="expression" dxfId="35" priority="20">
      <formula>INDIRECT(ADDRESS(ROW(),COLUMN()))=TRUNC(INDIRECT(ADDRESS(ROW(),COLUMN())))</formula>
    </cfRule>
  </conditionalFormatting>
  <conditionalFormatting sqref="S270:BA271">
    <cfRule type="expression" dxfId="34" priority="19">
      <formula>INDIRECT(ADDRESS(ROW(),COLUMN()))=TRUNC(INDIRECT(ADDRESS(ROW(),COLUMN())))</formula>
    </cfRule>
  </conditionalFormatting>
  <conditionalFormatting sqref="S273:BA274">
    <cfRule type="expression" dxfId="33" priority="18">
      <formula>INDIRECT(ADDRESS(ROW(),COLUMN()))=TRUNC(INDIRECT(ADDRESS(ROW(),COLUMN())))</formula>
    </cfRule>
  </conditionalFormatting>
  <conditionalFormatting sqref="S276:BA277">
    <cfRule type="expression" dxfId="32" priority="17">
      <formula>INDIRECT(ADDRESS(ROW(),COLUMN()))=TRUNC(INDIRECT(ADDRESS(ROW(),COLUMN())))</formula>
    </cfRule>
  </conditionalFormatting>
  <conditionalFormatting sqref="S279:BA280">
    <cfRule type="expression" dxfId="31" priority="16">
      <formula>INDIRECT(ADDRESS(ROW(),COLUMN()))=TRUNC(INDIRECT(ADDRESS(ROW(),COLUMN())))</formula>
    </cfRule>
  </conditionalFormatting>
  <conditionalFormatting sqref="S282:BA283">
    <cfRule type="expression" dxfId="30" priority="15">
      <formula>INDIRECT(ADDRESS(ROW(),COLUMN()))=TRUNC(INDIRECT(ADDRESS(ROW(),COLUMN())))</formula>
    </cfRule>
  </conditionalFormatting>
  <conditionalFormatting sqref="S285:BA286">
    <cfRule type="expression" dxfId="29" priority="14">
      <formula>INDIRECT(ADDRESS(ROW(),COLUMN()))=TRUNC(INDIRECT(ADDRESS(ROW(),COLUMN())))</formula>
    </cfRule>
  </conditionalFormatting>
  <conditionalFormatting sqref="S288:BA289">
    <cfRule type="expression" dxfId="28" priority="13">
      <formula>INDIRECT(ADDRESS(ROW(),COLUMN()))=TRUNC(INDIRECT(ADDRESS(ROW(),COLUMN())))</formula>
    </cfRule>
  </conditionalFormatting>
  <conditionalFormatting sqref="S291:BA292">
    <cfRule type="expression" dxfId="27" priority="12">
      <formula>INDIRECT(ADDRESS(ROW(),COLUMN()))=TRUNC(INDIRECT(ADDRESS(ROW(),COLUMN())))</formula>
    </cfRule>
  </conditionalFormatting>
  <conditionalFormatting sqref="S294:BA295">
    <cfRule type="expression" dxfId="26" priority="11">
      <formula>INDIRECT(ADDRESS(ROW(),COLUMN()))=TRUNC(INDIRECT(ADDRESS(ROW(),COLUMN())))</formula>
    </cfRule>
  </conditionalFormatting>
  <conditionalFormatting sqref="S297:BA298">
    <cfRule type="expression" dxfId="25" priority="10">
      <formula>INDIRECT(ADDRESS(ROW(),COLUMN()))=TRUNC(INDIRECT(ADDRESS(ROW(),COLUMN())))</formula>
    </cfRule>
  </conditionalFormatting>
  <conditionalFormatting sqref="S300:BA301">
    <cfRule type="expression" dxfId="24" priority="9">
      <formula>INDIRECT(ADDRESS(ROW(),COLUMN()))=TRUNC(INDIRECT(ADDRESS(ROW(),COLUMN())))</formula>
    </cfRule>
  </conditionalFormatting>
  <conditionalFormatting sqref="S303:BA304">
    <cfRule type="expression" dxfId="23" priority="8">
      <formula>INDIRECT(ADDRESS(ROW(),COLUMN()))=TRUNC(INDIRECT(ADDRESS(ROW(),COLUMN())))</formula>
    </cfRule>
  </conditionalFormatting>
  <conditionalFormatting sqref="S306:BA307">
    <cfRule type="expression" dxfId="22" priority="7">
      <formula>INDIRECT(ADDRESS(ROW(),COLUMN()))=TRUNC(INDIRECT(ADDRESS(ROW(),COLUMN())))</formula>
    </cfRule>
  </conditionalFormatting>
  <conditionalFormatting sqref="S309:BA310">
    <cfRule type="expression" dxfId="21" priority="6">
      <formula>INDIRECT(ADDRESS(ROW(),COLUMN()))=TRUNC(INDIRECT(ADDRESS(ROW(),COLUMN())))</formula>
    </cfRule>
  </conditionalFormatting>
  <conditionalFormatting sqref="S312:BA313">
    <cfRule type="expression" dxfId="20" priority="5">
      <formula>INDIRECT(ADDRESS(ROW(),COLUMN()))=TRUNC(INDIRECT(ADDRESS(ROW(),COLUMN())))</formula>
    </cfRule>
  </conditionalFormatting>
  <conditionalFormatting sqref="S315:BA316">
    <cfRule type="expression" dxfId="19" priority="4">
      <formula>INDIRECT(ADDRESS(ROW(),COLUMN()))=TRUNC(INDIRECT(ADDRESS(ROW(),COLUMN())))</formula>
    </cfRule>
  </conditionalFormatting>
  <conditionalFormatting sqref="S318:BA319">
    <cfRule type="expression" dxfId="18" priority="3">
      <formula>INDIRECT(ADDRESS(ROW(),COLUMN()))=TRUNC(INDIRECT(ADDRESS(ROW(),COLUMN())))</formula>
    </cfRule>
  </conditionalFormatting>
  <conditionalFormatting sqref="S321:BA322">
    <cfRule type="expression" dxfId="17" priority="2">
      <formula>INDIRECT(ADDRESS(ROW(),COLUMN()))=TRUNC(INDIRECT(ADDRESS(ROW(),COLUMN())))</formula>
    </cfRule>
  </conditionalFormatting>
  <conditionalFormatting sqref="S324:BA333">
    <cfRule type="expression" dxfId="16" priority="1">
      <formula>INDIRECT(ADDRESS(ROW(),COLUMN()))=TRUNC(INDIRECT(ADDRESS(ROW(),COLUMN())))</formula>
    </cfRule>
  </conditionalFormatting>
  <conditionalFormatting sqref="BC15:BD15">
    <cfRule type="expression" dxfId="15" priority="102">
      <formula>INDIRECT(ADDRESS(ROW(),COLUMN()))=TRUNC(INDIRECT(ADDRESS(ROW(),COLUMN())))</formula>
    </cfRule>
  </conditionalFormatting>
  <dataValidations count="8">
    <dataValidation type="decimal" allowBlank="1" showDropDown="0" showInputMessage="1" showErrorMessage="1" error="入力可能範囲　32～40" sqref="AX7">
      <formula1>32</formula1>
      <formula2>40</formula2>
    </dataValidation>
    <dataValidation type="list" allowBlank="1" showDropDown="0" showInputMessage="1" showErrorMessage="0" sqref="G23:G322">
      <formula1>"A, B, C, D"</formula1>
    </dataValidation>
    <dataValidation type="list" allowBlank="1" showDropDown="0" showInputMessage="1" showErrorMessage="0" sqref="S23:AW23 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formula1>シフト記号表</formula1>
    </dataValidation>
    <dataValidation type="list" allowBlank="1" showDropDown="0" showInputMessage="1" showErrorMessage="0" sqref="C23:E322">
      <formula1>職種</formula1>
    </dataValidation>
    <dataValidation type="list" allowBlank="1" showDropDown="0" showInputMessage="1" showErrorMessage="1" sqref="BB5:BE5">
      <formula1>"予定,実績,予定・実績"</formula1>
    </dataValidation>
    <dataValidation type="list" errorStyle="warning" allowBlank="1" showDropDown="0" showInputMessage="1" showErrorMessage="0" error="リストにない場合のみ、入力してください。" sqref="H23:K322">
      <formula1>INDIRECT(C23)</formula1>
    </dataValidation>
    <dataValidation type="list" allowBlank="1" showDropDown="0" showInputMessage="1" showErrorMessage="1" sqref="BB4:BE4">
      <formula1>"４週,暦月"</formula1>
    </dataValidation>
    <dataValidation type="list" allowBlank="1" showDropDown="0" showInputMessage="1" showErrorMessage="1" sqref="AC4">
      <formula1>#REF!</formula1>
    </dataValidation>
  </dataValidations>
  <printOptions horizontalCentered="1"/>
  <pageMargins left="0.15748031496062992" right="0.15748031496062992" top="0.31496062992125984" bottom="0.15748031496062992" header="0.31496062992125984" footer="0.31496062992125984"/>
  <pageSetup paperSize="9" scale="40" fitToWidth="1" fitToHeight="0" orientation="landscape" usePrinterDefaults="1" r:id="rId1"/>
  <headerFooter>
    <oddFooter>&amp;R&amp;14&amp;P/&amp;N</oddFooter>
  </headerFooter>
  <rowBreaks count="5" manualBreakCount="5">
    <brk id="76" max="58" man="1"/>
    <brk id="130" max="58" man="1"/>
    <brk id="181" max="58" man="1"/>
    <brk id="232" max="58" man="1"/>
    <brk id="283" max="58"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AP2:BE2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2:W43"/>
  <sheetViews>
    <sheetView view="pageBreakPreview" zoomScaleSheetLayoutView="100" workbookViewId="0">
      <selection activeCell="E7" sqref="E7"/>
    </sheetView>
  </sheetViews>
  <sheetFormatPr defaultColWidth="10" defaultRowHeight="18.75"/>
  <cols>
    <col min="1" max="1" width="1.75" style="1269" customWidth="1"/>
    <col min="2" max="2" width="6.25" style="1270" customWidth="1"/>
    <col min="3" max="3" width="11.75" style="1270" customWidth="1"/>
    <col min="4" max="4" width="3.75" style="1270" bestFit="1" customWidth="1"/>
    <col min="5" max="5" width="17.375" style="1269" customWidth="1"/>
    <col min="6" max="6" width="3.75" style="1269" bestFit="1" customWidth="1"/>
    <col min="7" max="7" width="17.375" style="1269" customWidth="1"/>
    <col min="8" max="8" width="3.75" style="1269" bestFit="1" customWidth="1"/>
    <col min="9" max="9" width="17.375" style="1270" customWidth="1"/>
    <col min="10" max="10" width="3.75" style="1269" bestFit="1" customWidth="1"/>
    <col min="11" max="11" width="17.375" style="1269" customWidth="1"/>
    <col min="12" max="12" width="3.75" style="1269" customWidth="1"/>
    <col min="13" max="13" width="17.375" style="1269" customWidth="1"/>
    <col min="14" max="14" width="3.75" style="1269" customWidth="1"/>
    <col min="15" max="15" width="17.375" style="1269" customWidth="1"/>
    <col min="16" max="16" width="3.75" style="1269" customWidth="1"/>
    <col min="17" max="17" width="17.375" style="1269" customWidth="1"/>
    <col min="18" max="18" width="3.75" style="1269" customWidth="1"/>
    <col min="19" max="19" width="17.375" style="1269" customWidth="1"/>
    <col min="20" max="20" width="3.75" style="1269" customWidth="1"/>
    <col min="21" max="21" width="17.375" style="1269" customWidth="1"/>
    <col min="22" max="22" width="3.75" style="1269" customWidth="1"/>
    <col min="23" max="23" width="56.25" style="1269" customWidth="1"/>
    <col min="24" max="16384" width="10" style="1269"/>
  </cols>
  <sheetData>
    <row r="2" spans="2:23">
      <c r="B2" s="1271" t="s">
        <v>523</v>
      </c>
    </row>
    <row r="3" spans="2:23">
      <c r="B3" s="1272" t="s">
        <v>596</v>
      </c>
      <c r="E3" s="1276"/>
      <c r="I3" s="1273"/>
    </row>
    <row r="4" spans="2:23">
      <c r="B4" s="1273" t="s">
        <v>50</v>
      </c>
      <c r="E4" s="1276" t="s">
        <v>213</v>
      </c>
      <c r="I4" s="1273"/>
    </row>
    <row r="5" spans="2:23">
      <c r="B5" s="1272"/>
      <c r="E5" s="1277" t="s">
        <v>180</v>
      </c>
      <c r="F5" s="1277"/>
      <c r="G5" s="1277"/>
      <c r="H5" s="1277"/>
      <c r="I5" s="1277"/>
      <c r="J5" s="1277"/>
      <c r="K5" s="1277"/>
      <c r="M5" s="1277" t="s">
        <v>597</v>
      </c>
      <c r="N5" s="1277"/>
      <c r="O5" s="1277"/>
      <c r="Q5" s="1277" t="s">
        <v>598</v>
      </c>
      <c r="R5" s="1277"/>
      <c r="S5" s="1277"/>
      <c r="T5" s="1277"/>
      <c r="U5" s="1277"/>
      <c r="W5" s="1277" t="s">
        <v>477</v>
      </c>
    </row>
    <row r="6" spans="2:23">
      <c r="B6" s="1270" t="s">
        <v>220</v>
      </c>
      <c r="C6" s="1270" t="s">
        <v>114</v>
      </c>
      <c r="E6" s="1270" t="s">
        <v>546</v>
      </c>
      <c r="F6" s="1270"/>
      <c r="G6" s="1270" t="s">
        <v>90</v>
      </c>
      <c r="I6" s="1270" t="s">
        <v>338</v>
      </c>
      <c r="K6" s="1270" t="s">
        <v>180</v>
      </c>
      <c r="M6" s="1270" t="s">
        <v>588</v>
      </c>
      <c r="O6" s="1270" t="s">
        <v>169</v>
      </c>
      <c r="Q6" s="1270" t="s">
        <v>588</v>
      </c>
      <c r="S6" s="1270" t="s">
        <v>169</v>
      </c>
      <c r="U6" s="1270" t="s">
        <v>180</v>
      </c>
      <c r="W6" s="1277"/>
    </row>
    <row r="7" spans="2:23">
      <c r="B7" s="1270">
        <v>1</v>
      </c>
      <c r="C7" s="1274" t="s">
        <v>38</v>
      </c>
      <c r="D7" s="1270" t="s">
        <v>463</v>
      </c>
      <c r="E7" s="1278">
        <v>0.375</v>
      </c>
      <c r="F7" s="1270" t="s">
        <v>132</v>
      </c>
      <c r="G7" s="1278">
        <v>0.75</v>
      </c>
      <c r="H7" s="1269" t="s">
        <v>599</v>
      </c>
      <c r="I7" s="1278">
        <v>4.1666666666666664e-002</v>
      </c>
      <c r="J7" s="1269" t="s">
        <v>462</v>
      </c>
      <c r="K7" s="1277">
        <f t="shared" ref="K7:K26" si="0">(G7-E7-I7)*24</f>
        <v>8</v>
      </c>
      <c r="M7" s="1278">
        <v>0.39583333333333331</v>
      </c>
      <c r="N7" s="1270" t="s">
        <v>132</v>
      </c>
      <c r="O7" s="1278">
        <v>0.6875</v>
      </c>
      <c r="Q7" s="1281">
        <f t="shared" ref="Q7:Q26" si="1">IF(E7&lt;M7,M7,E7)</f>
        <v>0.39583333333333331</v>
      </c>
      <c r="R7" s="1270" t="s">
        <v>132</v>
      </c>
      <c r="S7" s="1281">
        <f t="shared" ref="S7:S26" si="2">IF(G7&gt;O7,O7,G7)</f>
        <v>0.6875</v>
      </c>
      <c r="U7" s="1277">
        <f t="shared" ref="U7:U26" si="3">(S7-Q7)*24</f>
        <v>7</v>
      </c>
      <c r="W7" s="1282"/>
    </row>
    <row r="8" spans="2:23">
      <c r="B8" s="1270">
        <v>2</v>
      </c>
      <c r="C8" s="1274" t="s">
        <v>252</v>
      </c>
      <c r="D8" s="1270" t="s">
        <v>463</v>
      </c>
      <c r="E8" s="1278"/>
      <c r="F8" s="1270" t="s">
        <v>132</v>
      </c>
      <c r="G8" s="1278"/>
      <c r="H8" s="1269" t="s">
        <v>599</v>
      </c>
      <c r="I8" s="1278">
        <v>0</v>
      </c>
      <c r="J8" s="1269" t="s">
        <v>462</v>
      </c>
      <c r="K8" s="1277">
        <f t="shared" si="0"/>
        <v>0</v>
      </c>
      <c r="M8" s="1278"/>
      <c r="N8" s="1270" t="s">
        <v>132</v>
      </c>
      <c r="O8" s="1278"/>
      <c r="Q8" s="1281">
        <f t="shared" si="1"/>
        <v>0</v>
      </c>
      <c r="R8" s="1270" t="s">
        <v>132</v>
      </c>
      <c r="S8" s="1281">
        <f t="shared" si="2"/>
        <v>0</v>
      </c>
      <c r="U8" s="1277">
        <f t="shared" si="3"/>
        <v>0</v>
      </c>
      <c r="W8" s="1282"/>
    </row>
    <row r="9" spans="2:23">
      <c r="B9" s="1270">
        <v>3</v>
      </c>
      <c r="C9" s="1274" t="s">
        <v>379</v>
      </c>
      <c r="D9" s="1270" t="s">
        <v>463</v>
      </c>
      <c r="E9" s="1278"/>
      <c r="F9" s="1270" t="s">
        <v>132</v>
      </c>
      <c r="G9" s="1278"/>
      <c r="H9" s="1269" t="s">
        <v>599</v>
      </c>
      <c r="I9" s="1278">
        <v>0</v>
      </c>
      <c r="J9" s="1269" t="s">
        <v>462</v>
      </c>
      <c r="K9" s="1277">
        <f t="shared" si="0"/>
        <v>0</v>
      </c>
      <c r="M9" s="1278"/>
      <c r="N9" s="1270" t="s">
        <v>132</v>
      </c>
      <c r="O9" s="1278"/>
      <c r="Q9" s="1281">
        <f t="shared" si="1"/>
        <v>0</v>
      </c>
      <c r="R9" s="1270" t="s">
        <v>132</v>
      </c>
      <c r="S9" s="1281">
        <f t="shared" si="2"/>
        <v>0</v>
      </c>
      <c r="U9" s="1277">
        <f t="shared" si="3"/>
        <v>0</v>
      </c>
      <c r="W9" s="1282"/>
    </row>
    <row r="10" spans="2:23">
      <c r="B10" s="1270">
        <v>4</v>
      </c>
      <c r="C10" s="1274" t="s">
        <v>295</v>
      </c>
      <c r="D10" s="1270" t="s">
        <v>463</v>
      </c>
      <c r="E10" s="1278"/>
      <c r="F10" s="1270" t="s">
        <v>132</v>
      </c>
      <c r="G10" s="1278"/>
      <c r="H10" s="1269" t="s">
        <v>599</v>
      </c>
      <c r="I10" s="1278">
        <v>0</v>
      </c>
      <c r="J10" s="1269" t="s">
        <v>462</v>
      </c>
      <c r="K10" s="1277">
        <f t="shared" si="0"/>
        <v>0</v>
      </c>
      <c r="M10" s="1278"/>
      <c r="N10" s="1270" t="s">
        <v>132</v>
      </c>
      <c r="O10" s="1278"/>
      <c r="Q10" s="1281">
        <f t="shared" si="1"/>
        <v>0</v>
      </c>
      <c r="R10" s="1270" t="s">
        <v>132</v>
      </c>
      <c r="S10" s="1281">
        <f t="shared" si="2"/>
        <v>0</v>
      </c>
      <c r="U10" s="1277">
        <f t="shared" si="3"/>
        <v>0</v>
      </c>
      <c r="W10" s="1282"/>
    </row>
    <row r="11" spans="2:23">
      <c r="B11" s="1270">
        <v>5</v>
      </c>
      <c r="C11" s="1274" t="s">
        <v>68</v>
      </c>
      <c r="D11" s="1270" t="s">
        <v>463</v>
      </c>
      <c r="E11" s="1278"/>
      <c r="F11" s="1270" t="s">
        <v>132</v>
      </c>
      <c r="G11" s="1278"/>
      <c r="H11" s="1269" t="s">
        <v>599</v>
      </c>
      <c r="I11" s="1278">
        <v>0</v>
      </c>
      <c r="J11" s="1269" t="s">
        <v>462</v>
      </c>
      <c r="K11" s="1277">
        <f t="shared" si="0"/>
        <v>0</v>
      </c>
      <c r="M11" s="1278"/>
      <c r="N11" s="1270" t="s">
        <v>132</v>
      </c>
      <c r="O11" s="1278"/>
      <c r="Q11" s="1281">
        <f t="shared" si="1"/>
        <v>0</v>
      </c>
      <c r="R11" s="1270" t="s">
        <v>132</v>
      </c>
      <c r="S11" s="1281">
        <f t="shared" si="2"/>
        <v>0</v>
      </c>
      <c r="U11" s="1277">
        <f t="shared" si="3"/>
        <v>0</v>
      </c>
      <c r="W11" s="1282"/>
    </row>
    <row r="12" spans="2:23">
      <c r="B12" s="1270">
        <v>6</v>
      </c>
      <c r="C12" s="1274" t="s">
        <v>569</v>
      </c>
      <c r="D12" s="1270" t="s">
        <v>463</v>
      </c>
      <c r="E12" s="1278"/>
      <c r="F12" s="1270" t="s">
        <v>132</v>
      </c>
      <c r="G12" s="1278"/>
      <c r="H12" s="1269" t="s">
        <v>599</v>
      </c>
      <c r="I12" s="1278">
        <v>0</v>
      </c>
      <c r="J12" s="1269" t="s">
        <v>462</v>
      </c>
      <c r="K12" s="1277">
        <f t="shared" si="0"/>
        <v>0</v>
      </c>
      <c r="M12" s="1278"/>
      <c r="N12" s="1270" t="s">
        <v>132</v>
      </c>
      <c r="O12" s="1278"/>
      <c r="Q12" s="1281">
        <f t="shared" si="1"/>
        <v>0</v>
      </c>
      <c r="R12" s="1270" t="s">
        <v>132</v>
      </c>
      <c r="S12" s="1281">
        <f t="shared" si="2"/>
        <v>0</v>
      </c>
      <c r="U12" s="1277">
        <f t="shared" si="3"/>
        <v>0</v>
      </c>
      <c r="W12" s="1282"/>
    </row>
    <row r="13" spans="2:23">
      <c r="B13" s="1270">
        <v>7</v>
      </c>
      <c r="C13" s="1274" t="s">
        <v>586</v>
      </c>
      <c r="D13" s="1270" t="s">
        <v>463</v>
      </c>
      <c r="E13" s="1278"/>
      <c r="F13" s="1270" t="s">
        <v>132</v>
      </c>
      <c r="G13" s="1278"/>
      <c r="H13" s="1269" t="s">
        <v>599</v>
      </c>
      <c r="I13" s="1278">
        <v>0</v>
      </c>
      <c r="J13" s="1269" t="s">
        <v>462</v>
      </c>
      <c r="K13" s="1277">
        <f t="shared" si="0"/>
        <v>0</v>
      </c>
      <c r="M13" s="1278"/>
      <c r="N13" s="1270" t="s">
        <v>132</v>
      </c>
      <c r="O13" s="1278"/>
      <c r="Q13" s="1281">
        <f t="shared" si="1"/>
        <v>0</v>
      </c>
      <c r="R13" s="1270" t="s">
        <v>132</v>
      </c>
      <c r="S13" s="1281">
        <f t="shared" si="2"/>
        <v>0</v>
      </c>
      <c r="U13" s="1277">
        <f t="shared" si="3"/>
        <v>0</v>
      </c>
      <c r="W13" s="1282"/>
    </row>
    <row r="14" spans="2:23">
      <c r="B14" s="1270">
        <v>8</v>
      </c>
      <c r="C14" s="1274" t="s">
        <v>600</v>
      </c>
      <c r="D14" s="1270" t="s">
        <v>463</v>
      </c>
      <c r="E14" s="1278"/>
      <c r="F14" s="1270" t="s">
        <v>132</v>
      </c>
      <c r="G14" s="1278"/>
      <c r="H14" s="1269" t="s">
        <v>599</v>
      </c>
      <c r="I14" s="1278">
        <v>0</v>
      </c>
      <c r="J14" s="1269" t="s">
        <v>462</v>
      </c>
      <c r="K14" s="1277">
        <f t="shared" si="0"/>
        <v>0</v>
      </c>
      <c r="M14" s="1278"/>
      <c r="N14" s="1270" t="s">
        <v>132</v>
      </c>
      <c r="O14" s="1278"/>
      <c r="Q14" s="1281">
        <f t="shared" si="1"/>
        <v>0</v>
      </c>
      <c r="R14" s="1270" t="s">
        <v>132</v>
      </c>
      <c r="S14" s="1281">
        <f t="shared" si="2"/>
        <v>0</v>
      </c>
      <c r="U14" s="1277">
        <f t="shared" si="3"/>
        <v>0</v>
      </c>
      <c r="W14" s="1282"/>
    </row>
    <row r="15" spans="2:23">
      <c r="B15" s="1270">
        <v>9</v>
      </c>
      <c r="C15" s="1274" t="s">
        <v>323</v>
      </c>
      <c r="D15" s="1270" t="s">
        <v>463</v>
      </c>
      <c r="E15" s="1278"/>
      <c r="F15" s="1270" t="s">
        <v>132</v>
      </c>
      <c r="G15" s="1278"/>
      <c r="H15" s="1269" t="s">
        <v>599</v>
      </c>
      <c r="I15" s="1278">
        <v>0</v>
      </c>
      <c r="J15" s="1269" t="s">
        <v>462</v>
      </c>
      <c r="K15" s="1277">
        <f t="shared" si="0"/>
        <v>0</v>
      </c>
      <c r="M15" s="1278"/>
      <c r="N15" s="1270" t="s">
        <v>132</v>
      </c>
      <c r="O15" s="1278"/>
      <c r="Q15" s="1281">
        <f t="shared" si="1"/>
        <v>0</v>
      </c>
      <c r="R15" s="1270" t="s">
        <v>132</v>
      </c>
      <c r="S15" s="1281">
        <f t="shared" si="2"/>
        <v>0</v>
      </c>
      <c r="U15" s="1277">
        <f t="shared" si="3"/>
        <v>0</v>
      </c>
      <c r="W15" s="1282"/>
    </row>
    <row r="16" spans="2:23">
      <c r="B16" s="1270">
        <v>10</v>
      </c>
      <c r="C16" s="1274" t="s">
        <v>601</v>
      </c>
      <c r="D16" s="1270" t="s">
        <v>463</v>
      </c>
      <c r="E16" s="1278"/>
      <c r="F16" s="1270" t="s">
        <v>132</v>
      </c>
      <c r="G16" s="1278"/>
      <c r="H16" s="1269" t="s">
        <v>599</v>
      </c>
      <c r="I16" s="1278">
        <v>0</v>
      </c>
      <c r="J16" s="1269" t="s">
        <v>462</v>
      </c>
      <c r="K16" s="1277">
        <f t="shared" si="0"/>
        <v>0</v>
      </c>
      <c r="M16" s="1278"/>
      <c r="N16" s="1270" t="s">
        <v>132</v>
      </c>
      <c r="O16" s="1278"/>
      <c r="Q16" s="1281">
        <f t="shared" si="1"/>
        <v>0</v>
      </c>
      <c r="R16" s="1270" t="s">
        <v>132</v>
      </c>
      <c r="S16" s="1281">
        <f t="shared" si="2"/>
        <v>0</v>
      </c>
      <c r="U16" s="1277">
        <f t="shared" si="3"/>
        <v>0</v>
      </c>
      <c r="W16" s="1282"/>
    </row>
    <row r="17" spans="2:23">
      <c r="B17" s="1270">
        <v>11</v>
      </c>
      <c r="C17" s="1274" t="s">
        <v>105</v>
      </c>
      <c r="D17" s="1270" t="s">
        <v>463</v>
      </c>
      <c r="E17" s="1278"/>
      <c r="F17" s="1270" t="s">
        <v>132</v>
      </c>
      <c r="G17" s="1278"/>
      <c r="H17" s="1269" t="s">
        <v>599</v>
      </c>
      <c r="I17" s="1278">
        <v>0</v>
      </c>
      <c r="J17" s="1269" t="s">
        <v>462</v>
      </c>
      <c r="K17" s="1277">
        <f t="shared" si="0"/>
        <v>0</v>
      </c>
      <c r="M17" s="1278"/>
      <c r="N17" s="1270" t="s">
        <v>132</v>
      </c>
      <c r="O17" s="1278"/>
      <c r="Q17" s="1281">
        <f t="shared" si="1"/>
        <v>0</v>
      </c>
      <c r="R17" s="1270" t="s">
        <v>132</v>
      </c>
      <c r="S17" s="1281">
        <f t="shared" si="2"/>
        <v>0</v>
      </c>
      <c r="U17" s="1277">
        <f t="shared" si="3"/>
        <v>0</v>
      </c>
      <c r="W17" s="1282"/>
    </row>
    <row r="18" spans="2:23">
      <c r="B18" s="1270">
        <v>12</v>
      </c>
      <c r="C18" s="1274" t="s">
        <v>542</v>
      </c>
      <c r="D18" s="1270" t="s">
        <v>463</v>
      </c>
      <c r="E18" s="1278"/>
      <c r="F18" s="1270" t="s">
        <v>132</v>
      </c>
      <c r="G18" s="1278"/>
      <c r="H18" s="1269" t="s">
        <v>599</v>
      </c>
      <c r="I18" s="1278">
        <v>0</v>
      </c>
      <c r="J18" s="1269" t="s">
        <v>462</v>
      </c>
      <c r="K18" s="1277">
        <f t="shared" si="0"/>
        <v>0</v>
      </c>
      <c r="M18" s="1278"/>
      <c r="N18" s="1270" t="s">
        <v>132</v>
      </c>
      <c r="O18" s="1278"/>
      <c r="Q18" s="1281">
        <f t="shared" si="1"/>
        <v>0</v>
      </c>
      <c r="R18" s="1270" t="s">
        <v>132</v>
      </c>
      <c r="S18" s="1281">
        <f t="shared" si="2"/>
        <v>0</v>
      </c>
      <c r="U18" s="1277">
        <f t="shared" si="3"/>
        <v>0</v>
      </c>
      <c r="W18" s="1282"/>
    </row>
    <row r="19" spans="2:23">
      <c r="B19" s="1270">
        <v>13</v>
      </c>
      <c r="C19" s="1274" t="s">
        <v>81</v>
      </c>
      <c r="D19" s="1270" t="s">
        <v>463</v>
      </c>
      <c r="E19" s="1278"/>
      <c r="F19" s="1270" t="s">
        <v>132</v>
      </c>
      <c r="G19" s="1278"/>
      <c r="H19" s="1269" t="s">
        <v>599</v>
      </c>
      <c r="I19" s="1278">
        <v>0</v>
      </c>
      <c r="J19" s="1269" t="s">
        <v>462</v>
      </c>
      <c r="K19" s="1277">
        <f t="shared" si="0"/>
        <v>0</v>
      </c>
      <c r="M19" s="1278"/>
      <c r="N19" s="1270" t="s">
        <v>132</v>
      </c>
      <c r="O19" s="1278"/>
      <c r="Q19" s="1281">
        <f t="shared" si="1"/>
        <v>0</v>
      </c>
      <c r="R19" s="1270" t="s">
        <v>132</v>
      </c>
      <c r="S19" s="1281">
        <f t="shared" si="2"/>
        <v>0</v>
      </c>
      <c r="U19" s="1277">
        <f t="shared" si="3"/>
        <v>0</v>
      </c>
      <c r="W19" s="1282"/>
    </row>
    <row r="20" spans="2:23">
      <c r="B20" s="1270">
        <v>14</v>
      </c>
      <c r="C20" s="1274" t="s">
        <v>369</v>
      </c>
      <c r="D20" s="1270" t="s">
        <v>463</v>
      </c>
      <c r="E20" s="1278"/>
      <c r="F20" s="1270" t="s">
        <v>132</v>
      </c>
      <c r="G20" s="1278"/>
      <c r="H20" s="1269" t="s">
        <v>599</v>
      </c>
      <c r="I20" s="1278">
        <v>0</v>
      </c>
      <c r="J20" s="1269" t="s">
        <v>462</v>
      </c>
      <c r="K20" s="1277">
        <f t="shared" si="0"/>
        <v>0</v>
      </c>
      <c r="M20" s="1278"/>
      <c r="N20" s="1270" t="s">
        <v>132</v>
      </c>
      <c r="O20" s="1278"/>
      <c r="Q20" s="1281">
        <f t="shared" si="1"/>
        <v>0</v>
      </c>
      <c r="R20" s="1270" t="s">
        <v>132</v>
      </c>
      <c r="S20" s="1281">
        <f t="shared" si="2"/>
        <v>0</v>
      </c>
      <c r="U20" s="1277">
        <f t="shared" si="3"/>
        <v>0</v>
      </c>
      <c r="W20" s="1282"/>
    </row>
    <row r="21" spans="2:23">
      <c r="B21" s="1270">
        <v>15</v>
      </c>
      <c r="C21" s="1274" t="s">
        <v>464</v>
      </c>
      <c r="D21" s="1270" t="s">
        <v>463</v>
      </c>
      <c r="E21" s="1278"/>
      <c r="F21" s="1270" t="s">
        <v>132</v>
      </c>
      <c r="G21" s="1278"/>
      <c r="H21" s="1269" t="s">
        <v>599</v>
      </c>
      <c r="I21" s="1278">
        <v>0</v>
      </c>
      <c r="J21" s="1269" t="s">
        <v>462</v>
      </c>
      <c r="K21" s="1280">
        <f t="shared" si="0"/>
        <v>0</v>
      </c>
      <c r="M21" s="1278"/>
      <c r="N21" s="1270" t="s">
        <v>132</v>
      </c>
      <c r="O21" s="1278"/>
      <c r="Q21" s="1281">
        <f t="shared" si="1"/>
        <v>0</v>
      </c>
      <c r="R21" s="1270" t="s">
        <v>132</v>
      </c>
      <c r="S21" s="1281">
        <f t="shared" si="2"/>
        <v>0</v>
      </c>
      <c r="U21" s="1277">
        <f t="shared" si="3"/>
        <v>0</v>
      </c>
      <c r="W21" s="1282"/>
    </row>
    <row r="22" spans="2:23">
      <c r="B22" s="1270">
        <v>16</v>
      </c>
      <c r="C22" s="1274" t="s">
        <v>365</v>
      </c>
      <c r="D22" s="1270" t="s">
        <v>463</v>
      </c>
      <c r="E22" s="1278"/>
      <c r="F22" s="1270" t="s">
        <v>132</v>
      </c>
      <c r="G22" s="1278"/>
      <c r="H22" s="1269" t="s">
        <v>599</v>
      </c>
      <c r="I22" s="1278">
        <v>0</v>
      </c>
      <c r="J22" s="1269" t="s">
        <v>462</v>
      </c>
      <c r="K22" s="1277">
        <f t="shared" si="0"/>
        <v>0</v>
      </c>
      <c r="M22" s="1278"/>
      <c r="N22" s="1270" t="s">
        <v>132</v>
      </c>
      <c r="O22" s="1278"/>
      <c r="Q22" s="1281">
        <f t="shared" si="1"/>
        <v>0</v>
      </c>
      <c r="R22" s="1270" t="s">
        <v>132</v>
      </c>
      <c r="S22" s="1281">
        <f t="shared" si="2"/>
        <v>0</v>
      </c>
      <c r="U22" s="1277">
        <f t="shared" si="3"/>
        <v>0</v>
      </c>
      <c r="W22" s="1282"/>
    </row>
    <row r="23" spans="2:23">
      <c r="B23" s="1270">
        <v>17</v>
      </c>
      <c r="C23" s="1274" t="s">
        <v>602</v>
      </c>
      <c r="D23" s="1270" t="s">
        <v>463</v>
      </c>
      <c r="E23" s="1278"/>
      <c r="F23" s="1270" t="s">
        <v>132</v>
      </c>
      <c r="G23" s="1278"/>
      <c r="H23" s="1269" t="s">
        <v>599</v>
      </c>
      <c r="I23" s="1278">
        <v>0</v>
      </c>
      <c r="J23" s="1269" t="s">
        <v>462</v>
      </c>
      <c r="K23" s="1277">
        <f t="shared" si="0"/>
        <v>0</v>
      </c>
      <c r="M23" s="1278"/>
      <c r="N23" s="1270" t="s">
        <v>132</v>
      </c>
      <c r="O23" s="1278"/>
      <c r="Q23" s="1281">
        <f t="shared" si="1"/>
        <v>0</v>
      </c>
      <c r="R23" s="1270" t="s">
        <v>132</v>
      </c>
      <c r="S23" s="1281">
        <f t="shared" si="2"/>
        <v>0</v>
      </c>
      <c r="U23" s="1277">
        <f t="shared" si="3"/>
        <v>0</v>
      </c>
      <c r="W23" s="1282"/>
    </row>
    <row r="24" spans="2:23">
      <c r="B24" s="1270">
        <v>18</v>
      </c>
      <c r="C24" s="1274" t="s">
        <v>603</v>
      </c>
      <c r="D24" s="1270" t="s">
        <v>463</v>
      </c>
      <c r="E24" s="1278"/>
      <c r="F24" s="1270" t="s">
        <v>132</v>
      </c>
      <c r="G24" s="1278"/>
      <c r="H24" s="1269" t="s">
        <v>599</v>
      </c>
      <c r="I24" s="1278">
        <v>0</v>
      </c>
      <c r="J24" s="1269" t="s">
        <v>462</v>
      </c>
      <c r="K24" s="1277">
        <f t="shared" si="0"/>
        <v>0</v>
      </c>
      <c r="M24" s="1278"/>
      <c r="N24" s="1270" t="s">
        <v>132</v>
      </c>
      <c r="O24" s="1278"/>
      <c r="Q24" s="1281">
        <f t="shared" si="1"/>
        <v>0</v>
      </c>
      <c r="R24" s="1270" t="s">
        <v>132</v>
      </c>
      <c r="S24" s="1281">
        <f t="shared" si="2"/>
        <v>0</v>
      </c>
      <c r="U24" s="1277">
        <f t="shared" si="3"/>
        <v>0</v>
      </c>
      <c r="W24" s="1282"/>
    </row>
    <row r="25" spans="2:23">
      <c r="B25" s="1270">
        <v>19</v>
      </c>
      <c r="C25" s="1274" t="s">
        <v>605</v>
      </c>
      <c r="D25" s="1270" t="s">
        <v>463</v>
      </c>
      <c r="E25" s="1278"/>
      <c r="F25" s="1270" t="s">
        <v>132</v>
      </c>
      <c r="G25" s="1278"/>
      <c r="H25" s="1269" t="s">
        <v>599</v>
      </c>
      <c r="I25" s="1278">
        <v>0</v>
      </c>
      <c r="J25" s="1269" t="s">
        <v>462</v>
      </c>
      <c r="K25" s="1277">
        <f t="shared" si="0"/>
        <v>0</v>
      </c>
      <c r="M25" s="1278"/>
      <c r="N25" s="1270" t="s">
        <v>132</v>
      </c>
      <c r="O25" s="1278"/>
      <c r="Q25" s="1281">
        <f t="shared" si="1"/>
        <v>0</v>
      </c>
      <c r="R25" s="1270" t="s">
        <v>132</v>
      </c>
      <c r="S25" s="1281">
        <f t="shared" si="2"/>
        <v>0</v>
      </c>
      <c r="U25" s="1277">
        <f t="shared" si="3"/>
        <v>0</v>
      </c>
      <c r="W25" s="1282"/>
    </row>
    <row r="26" spans="2:23">
      <c r="B26" s="1270">
        <v>20</v>
      </c>
      <c r="C26" s="1274" t="s">
        <v>148</v>
      </c>
      <c r="D26" s="1270" t="s">
        <v>463</v>
      </c>
      <c r="E26" s="1278"/>
      <c r="F26" s="1270" t="s">
        <v>132</v>
      </c>
      <c r="G26" s="1278"/>
      <c r="H26" s="1269" t="s">
        <v>599</v>
      </c>
      <c r="I26" s="1278">
        <v>0</v>
      </c>
      <c r="J26" s="1269" t="s">
        <v>462</v>
      </c>
      <c r="K26" s="1277">
        <f t="shared" si="0"/>
        <v>0</v>
      </c>
      <c r="M26" s="1278"/>
      <c r="N26" s="1270" t="s">
        <v>132</v>
      </c>
      <c r="O26" s="1278"/>
      <c r="Q26" s="1281">
        <f t="shared" si="1"/>
        <v>0</v>
      </c>
      <c r="R26" s="1270" t="s">
        <v>132</v>
      </c>
      <c r="S26" s="1281">
        <f t="shared" si="2"/>
        <v>0</v>
      </c>
      <c r="U26" s="1277">
        <f t="shared" si="3"/>
        <v>0</v>
      </c>
      <c r="W26" s="1282"/>
    </row>
    <row r="27" spans="2:23">
      <c r="B27" s="1270">
        <v>21</v>
      </c>
      <c r="C27" s="1274" t="s">
        <v>606</v>
      </c>
      <c r="D27" s="1270" t="s">
        <v>463</v>
      </c>
      <c r="E27" s="1279"/>
      <c r="F27" s="1270" t="s">
        <v>132</v>
      </c>
      <c r="G27" s="1279"/>
      <c r="H27" s="1269" t="s">
        <v>599</v>
      </c>
      <c r="I27" s="1279"/>
      <c r="J27" s="1269" t="s">
        <v>462</v>
      </c>
      <c r="K27" s="1274">
        <v>1</v>
      </c>
      <c r="M27" s="1277"/>
      <c r="N27" s="1270" t="s">
        <v>132</v>
      </c>
      <c r="O27" s="1277"/>
      <c r="Q27" s="1277"/>
      <c r="R27" s="1270" t="s">
        <v>132</v>
      </c>
      <c r="S27" s="1277"/>
      <c r="U27" s="1274">
        <v>1</v>
      </c>
      <c r="W27" s="1282"/>
    </row>
    <row r="28" spans="2:23">
      <c r="B28" s="1270">
        <v>22</v>
      </c>
      <c r="C28" s="1274" t="s">
        <v>607</v>
      </c>
      <c r="D28" s="1270" t="s">
        <v>463</v>
      </c>
      <c r="E28" s="1279"/>
      <c r="F28" s="1270" t="s">
        <v>132</v>
      </c>
      <c r="G28" s="1279"/>
      <c r="H28" s="1269" t="s">
        <v>599</v>
      </c>
      <c r="I28" s="1279"/>
      <c r="J28" s="1269" t="s">
        <v>462</v>
      </c>
      <c r="K28" s="1274">
        <v>2</v>
      </c>
      <c r="M28" s="1277"/>
      <c r="N28" s="1270" t="s">
        <v>132</v>
      </c>
      <c r="O28" s="1277"/>
      <c r="Q28" s="1277"/>
      <c r="R28" s="1270" t="s">
        <v>132</v>
      </c>
      <c r="S28" s="1277"/>
      <c r="U28" s="1274">
        <v>2</v>
      </c>
      <c r="W28" s="1282"/>
    </row>
    <row r="29" spans="2:23">
      <c r="B29" s="1270">
        <v>23</v>
      </c>
      <c r="C29" s="1274" t="s">
        <v>317</v>
      </c>
      <c r="D29" s="1270" t="s">
        <v>463</v>
      </c>
      <c r="E29" s="1279"/>
      <c r="F29" s="1270" t="s">
        <v>132</v>
      </c>
      <c r="G29" s="1279"/>
      <c r="H29" s="1269" t="s">
        <v>599</v>
      </c>
      <c r="I29" s="1279"/>
      <c r="J29" s="1269" t="s">
        <v>462</v>
      </c>
      <c r="K29" s="1274">
        <v>3</v>
      </c>
      <c r="M29" s="1277"/>
      <c r="N29" s="1270" t="s">
        <v>132</v>
      </c>
      <c r="O29" s="1277"/>
      <c r="Q29" s="1277"/>
      <c r="R29" s="1270" t="s">
        <v>132</v>
      </c>
      <c r="S29" s="1277"/>
      <c r="U29" s="1274">
        <v>3</v>
      </c>
      <c r="W29" s="1282"/>
    </row>
    <row r="30" spans="2:23">
      <c r="B30" s="1270">
        <v>24</v>
      </c>
      <c r="C30" s="1274" t="s">
        <v>166</v>
      </c>
      <c r="D30" s="1270" t="s">
        <v>463</v>
      </c>
      <c r="E30" s="1279"/>
      <c r="F30" s="1270" t="s">
        <v>132</v>
      </c>
      <c r="G30" s="1279"/>
      <c r="H30" s="1269" t="s">
        <v>599</v>
      </c>
      <c r="I30" s="1279"/>
      <c r="J30" s="1269" t="s">
        <v>462</v>
      </c>
      <c r="K30" s="1274">
        <v>4</v>
      </c>
      <c r="M30" s="1277"/>
      <c r="N30" s="1270" t="s">
        <v>132</v>
      </c>
      <c r="O30" s="1277"/>
      <c r="Q30" s="1277"/>
      <c r="R30" s="1270" t="s">
        <v>132</v>
      </c>
      <c r="S30" s="1277"/>
      <c r="U30" s="1274">
        <v>4</v>
      </c>
      <c r="W30" s="1282"/>
    </row>
    <row r="31" spans="2:23">
      <c r="B31" s="1270">
        <v>25</v>
      </c>
      <c r="C31" s="1274" t="s">
        <v>608</v>
      </c>
      <c r="D31" s="1270" t="s">
        <v>463</v>
      </c>
      <c r="E31" s="1279"/>
      <c r="F31" s="1270" t="s">
        <v>132</v>
      </c>
      <c r="G31" s="1279"/>
      <c r="H31" s="1269" t="s">
        <v>599</v>
      </c>
      <c r="I31" s="1279"/>
      <c r="J31" s="1269" t="s">
        <v>462</v>
      </c>
      <c r="K31" s="1274">
        <v>4</v>
      </c>
      <c r="M31" s="1277"/>
      <c r="N31" s="1270" t="s">
        <v>132</v>
      </c>
      <c r="O31" s="1277"/>
      <c r="Q31" s="1277"/>
      <c r="R31" s="1270" t="s">
        <v>132</v>
      </c>
      <c r="S31" s="1277"/>
      <c r="U31" s="1274">
        <v>3</v>
      </c>
      <c r="W31" s="1282"/>
    </row>
    <row r="32" spans="2:23">
      <c r="B32" s="1270">
        <v>26</v>
      </c>
      <c r="C32" s="1274" t="s">
        <v>532</v>
      </c>
      <c r="D32" s="1270" t="s">
        <v>463</v>
      </c>
      <c r="E32" s="1279"/>
      <c r="F32" s="1270" t="s">
        <v>132</v>
      </c>
      <c r="G32" s="1279"/>
      <c r="H32" s="1269" t="s">
        <v>599</v>
      </c>
      <c r="I32" s="1279"/>
      <c r="J32" s="1269" t="s">
        <v>462</v>
      </c>
      <c r="K32" s="1274">
        <v>5</v>
      </c>
      <c r="M32" s="1277"/>
      <c r="N32" s="1270" t="s">
        <v>132</v>
      </c>
      <c r="O32" s="1277"/>
      <c r="Q32" s="1277"/>
      <c r="R32" s="1270" t="s">
        <v>132</v>
      </c>
      <c r="S32" s="1277"/>
      <c r="U32" s="1274">
        <v>5</v>
      </c>
      <c r="W32" s="1282"/>
    </row>
    <row r="33" spans="2:23">
      <c r="B33" s="1270">
        <v>27</v>
      </c>
      <c r="C33" s="1274" t="s">
        <v>27</v>
      </c>
      <c r="D33" s="1270" t="s">
        <v>463</v>
      </c>
      <c r="E33" s="1279"/>
      <c r="F33" s="1270" t="s">
        <v>132</v>
      </c>
      <c r="G33" s="1279"/>
      <c r="H33" s="1269" t="s">
        <v>599</v>
      </c>
      <c r="I33" s="1279"/>
      <c r="J33" s="1269" t="s">
        <v>462</v>
      </c>
      <c r="K33" s="1274">
        <v>0</v>
      </c>
      <c r="M33" s="1277"/>
      <c r="N33" s="1270" t="s">
        <v>132</v>
      </c>
      <c r="O33" s="1277"/>
      <c r="Q33" s="1277"/>
      <c r="R33" s="1270" t="s">
        <v>132</v>
      </c>
      <c r="S33" s="1277"/>
      <c r="U33" s="1274">
        <v>0</v>
      </c>
      <c r="W33" s="1282" t="s">
        <v>520</v>
      </c>
    </row>
    <row r="34" spans="2:23">
      <c r="B34" s="1270">
        <v>28</v>
      </c>
      <c r="C34" s="1274" t="s">
        <v>157</v>
      </c>
      <c r="D34" s="1270" t="s">
        <v>463</v>
      </c>
      <c r="E34" s="1279"/>
      <c r="F34" s="1270" t="s">
        <v>132</v>
      </c>
      <c r="G34" s="1279"/>
      <c r="H34" s="1269" t="s">
        <v>599</v>
      </c>
      <c r="I34" s="1279"/>
      <c r="J34" s="1269" t="s">
        <v>462</v>
      </c>
      <c r="K34" s="1274"/>
      <c r="M34" s="1277"/>
      <c r="N34" s="1270" t="s">
        <v>132</v>
      </c>
      <c r="O34" s="1277"/>
      <c r="Q34" s="1277"/>
      <c r="R34" s="1270" t="s">
        <v>132</v>
      </c>
      <c r="S34" s="1277"/>
      <c r="U34" s="1274"/>
      <c r="W34" s="1282"/>
    </row>
    <row r="35" spans="2:23">
      <c r="B35" s="1270">
        <v>29</v>
      </c>
      <c r="C35" s="1274" t="s">
        <v>157</v>
      </c>
      <c r="D35" s="1270" t="s">
        <v>463</v>
      </c>
      <c r="E35" s="1279"/>
      <c r="F35" s="1270" t="s">
        <v>132</v>
      </c>
      <c r="G35" s="1279"/>
      <c r="H35" s="1269" t="s">
        <v>599</v>
      </c>
      <c r="I35" s="1279"/>
      <c r="J35" s="1269" t="s">
        <v>462</v>
      </c>
      <c r="K35" s="1274"/>
      <c r="M35" s="1277"/>
      <c r="N35" s="1270" t="s">
        <v>132</v>
      </c>
      <c r="O35" s="1277"/>
      <c r="Q35" s="1277"/>
      <c r="R35" s="1270" t="s">
        <v>132</v>
      </c>
      <c r="S35" s="1277"/>
      <c r="U35" s="1274"/>
      <c r="W35" s="1282"/>
    </row>
    <row r="36" spans="2:23">
      <c r="B36" s="1270">
        <v>30</v>
      </c>
      <c r="C36" s="1274" t="s">
        <v>157</v>
      </c>
      <c r="D36" s="1270" t="s">
        <v>463</v>
      </c>
      <c r="E36" s="1279"/>
      <c r="F36" s="1270" t="s">
        <v>132</v>
      </c>
      <c r="G36" s="1279"/>
      <c r="H36" s="1269" t="s">
        <v>599</v>
      </c>
      <c r="I36" s="1279"/>
      <c r="J36" s="1269" t="s">
        <v>462</v>
      </c>
      <c r="K36" s="1274"/>
      <c r="M36" s="1277"/>
      <c r="N36" s="1270" t="s">
        <v>132</v>
      </c>
      <c r="O36" s="1277"/>
      <c r="Q36" s="1277"/>
      <c r="R36" s="1270" t="s">
        <v>132</v>
      </c>
      <c r="S36" s="1277"/>
      <c r="U36" s="1274"/>
      <c r="W36" s="1282"/>
    </row>
    <row r="37" spans="2:23">
      <c r="C37" s="1275"/>
    </row>
    <row r="38" spans="2:23">
      <c r="C38" s="1269" t="s">
        <v>92</v>
      </c>
    </row>
    <row r="39" spans="2:23">
      <c r="C39" s="1269" t="s">
        <v>610</v>
      </c>
    </row>
    <row r="40" spans="2:23">
      <c r="C40" s="1269" t="s">
        <v>611</v>
      </c>
    </row>
    <row r="41" spans="2:23">
      <c r="C41" s="1269" t="s">
        <v>443</v>
      </c>
    </row>
    <row r="42" spans="2:23">
      <c r="C42" s="1272" t="s">
        <v>207</v>
      </c>
    </row>
    <row r="43" spans="2:23">
      <c r="C43" s="1272" t="s">
        <v>10</v>
      </c>
    </row>
  </sheetData>
  <sheetProtection sheet="1" insertRows="0" deleteRows="0"/>
  <mergeCells count="4">
    <mergeCell ref="E5:K5"/>
    <mergeCell ref="M5:O5"/>
    <mergeCell ref="Q5:U5"/>
    <mergeCell ref="W5:W6"/>
  </mergeCells>
  <phoneticPr fontId="24"/>
  <pageMargins left="0.15748031496062992" right="0.15748031496062992" top="0.55118110236220474" bottom="0.35433070866141736" header="0.31496062992125984" footer="0.31496062992125984"/>
  <pageSetup paperSize="9" scale="51" fitToWidth="1" fitToHeight="0"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U80"/>
  <sheetViews>
    <sheetView showGridLines="0" view="pageBreakPreview" zoomScaleNormal="70" zoomScaleSheetLayoutView="100" workbookViewId="0"/>
  </sheetViews>
  <sheetFormatPr defaultColWidth="4.875" defaultRowHeight="20.25" customHeight="1"/>
  <cols>
    <col min="1" max="1" width="1.75" style="930" customWidth="1"/>
    <col min="2" max="5" width="6.375" style="930" customWidth="1"/>
    <col min="6" max="6" width="18.375" style="930" hidden="1" customWidth="1"/>
    <col min="7" max="58" width="6.25" style="930" customWidth="1"/>
    <col min="59" max="16384" width="4.875" style="930"/>
  </cols>
  <sheetData>
    <row r="1" spans="2:64" s="931" customFormat="1" ht="20.25" customHeight="1">
      <c r="C1" s="949" t="s">
        <v>305</v>
      </c>
      <c r="D1" s="949"/>
      <c r="E1" s="949"/>
      <c r="F1" s="949"/>
      <c r="G1" s="949"/>
      <c r="H1" s="1000" t="s">
        <v>508</v>
      </c>
      <c r="J1" s="1000"/>
      <c r="L1" s="949"/>
      <c r="M1" s="949"/>
      <c r="N1" s="949"/>
      <c r="O1" s="949"/>
      <c r="P1" s="949"/>
      <c r="Q1" s="949"/>
      <c r="R1" s="949"/>
      <c r="AM1" s="1142"/>
      <c r="AN1" s="1038"/>
      <c r="AO1" s="1038" t="s">
        <v>297</v>
      </c>
      <c r="AP1" s="1145" t="s">
        <v>61</v>
      </c>
      <c r="AQ1" s="1146"/>
      <c r="AR1" s="1146"/>
      <c r="AS1" s="1146"/>
      <c r="AT1" s="1146"/>
      <c r="AU1" s="1146"/>
      <c r="AV1" s="1146"/>
      <c r="AW1" s="1146"/>
      <c r="AX1" s="1146"/>
      <c r="AY1" s="1146"/>
      <c r="AZ1" s="1146"/>
      <c r="BA1" s="1146"/>
      <c r="BB1" s="1146"/>
      <c r="BC1" s="1146"/>
      <c r="BD1" s="1146"/>
      <c r="BE1" s="1146"/>
      <c r="BF1" s="1038" t="s">
        <v>85</v>
      </c>
    </row>
    <row r="2" spans="2:64" s="931" customFormat="1" ht="20.25" customHeight="1">
      <c r="C2" s="949"/>
      <c r="D2" s="949"/>
      <c r="E2" s="949"/>
      <c r="F2" s="949"/>
      <c r="G2" s="949"/>
      <c r="J2" s="1000"/>
      <c r="L2" s="949"/>
      <c r="M2" s="949"/>
      <c r="N2" s="949"/>
      <c r="O2" s="949"/>
      <c r="P2" s="949"/>
      <c r="Q2" s="949"/>
      <c r="R2" s="949"/>
      <c r="Y2" s="1038" t="s">
        <v>245</v>
      </c>
      <c r="Z2" s="1134">
        <v>6</v>
      </c>
      <c r="AA2" s="1134"/>
      <c r="AB2" s="1038" t="s">
        <v>567</v>
      </c>
      <c r="AC2" s="1135">
        <f>IF(Z2=0,"",YEAR(DATE(2018+Z2,1,1)))</f>
        <v>2024</v>
      </c>
      <c r="AD2" s="1135"/>
      <c r="AE2" s="932" t="s">
        <v>462</v>
      </c>
      <c r="AF2" s="932" t="s">
        <v>3</v>
      </c>
      <c r="AG2" s="1134">
        <v>4</v>
      </c>
      <c r="AH2" s="1134"/>
      <c r="AI2" s="932" t="s">
        <v>319</v>
      </c>
      <c r="AM2" s="1142"/>
      <c r="AN2" s="1038"/>
      <c r="AO2" s="1038" t="s">
        <v>568</v>
      </c>
      <c r="AP2" s="1134" t="s">
        <v>290</v>
      </c>
      <c r="AQ2" s="1134"/>
      <c r="AR2" s="1134"/>
      <c r="AS2" s="1134"/>
      <c r="AT2" s="1134"/>
      <c r="AU2" s="1134"/>
      <c r="AV2" s="1134"/>
      <c r="AW2" s="1134"/>
      <c r="AX2" s="1134"/>
      <c r="AY2" s="1134"/>
      <c r="AZ2" s="1134"/>
      <c r="BA2" s="1134"/>
      <c r="BB2" s="1134"/>
      <c r="BC2" s="1134"/>
      <c r="BD2" s="1134"/>
      <c r="BE2" s="1134"/>
      <c r="BF2" s="1038" t="s">
        <v>85</v>
      </c>
    </row>
    <row r="3" spans="2:64" s="932" customFormat="1" ht="20.25" customHeight="1">
      <c r="G3" s="1000"/>
      <c r="J3" s="1000"/>
      <c r="L3" s="1038"/>
      <c r="M3" s="1038"/>
      <c r="N3" s="1038"/>
      <c r="O3" s="1038"/>
      <c r="P3" s="1038"/>
      <c r="Q3" s="1038"/>
      <c r="R3" s="1038"/>
      <c r="Z3" s="991"/>
      <c r="AA3" s="991"/>
      <c r="AB3" s="991"/>
      <c r="AC3" s="1140"/>
      <c r="AD3" s="991"/>
      <c r="BA3" s="1190" t="s">
        <v>78</v>
      </c>
      <c r="BB3" s="1202" t="s">
        <v>267</v>
      </c>
      <c r="BC3" s="1216"/>
      <c r="BD3" s="1216"/>
      <c r="BE3" s="1228"/>
      <c r="BF3" s="1038"/>
    </row>
    <row r="4" spans="2:64" s="932" customFormat="1" ht="18.75">
      <c r="G4" s="1000"/>
      <c r="J4" s="1000"/>
      <c r="L4" s="1038"/>
      <c r="M4" s="1038"/>
      <c r="N4" s="1038"/>
      <c r="O4" s="1038"/>
      <c r="P4" s="1038"/>
      <c r="Q4" s="1038"/>
      <c r="R4" s="1038"/>
      <c r="Z4" s="1135"/>
      <c r="AA4" s="1135"/>
      <c r="AG4" s="931"/>
      <c r="AH4" s="931"/>
      <c r="AI4" s="931"/>
      <c r="AJ4" s="931"/>
      <c r="AK4" s="931"/>
      <c r="AL4" s="931"/>
      <c r="AM4" s="931"/>
      <c r="AN4" s="931"/>
      <c r="AO4" s="931"/>
      <c r="AP4" s="931"/>
      <c r="AQ4" s="931"/>
      <c r="AR4" s="931"/>
      <c r="AS4" s="931"/>
      <c r="AT4" s="931"/>
      <c r="AU4" s="931"/>
      <c r="AV4" s="931"/>
      <c r="AW4" s="931"/>
      <c r="AX4" s="931"/>
      <c r="AY4" s="931"/>
      <c r="AZ4" s="931"/>
      <c r="BA4" s="1190" t="s">
        <v>570</v>
      </c>
      <c r="BB4" s="1202" t="s">
        <v>571</v>
      </c>
      <c r="BC4" s="1216"/>
      <c r="BD4" s="1216"/>
      <c r="BE4" s="1228"/>
      <c r="BF4" s="1024"/>
    </row>
    <row r="5" spans="2:64" s="932" customFormat="1" ht="6.75" customHeight="1">
      <c r="C5" s="931"/>
      <c r="D5" s="931"/>
      <c r="E5" s="931"/>
      <c r="F5" s="931"/>
      <c r="G5" s="949"/>
      <c r="H5" s="931"/>
      <c r="I5" s="931"/>
      <c r="J5" s="949"/>
      <c r="K5" s="931"/>
      <c r="L5" s="1024"/>
      <c r="M5" s="1024"/>
      <c r="N5" s="1024"/>
      <c r="O5" s="1024"/>
      <c r="P5" s="1024"/>
      <c r="Q5" s="1024"/>
      <c r="R5" s="1024"/>
      <c r="S5" s="931"/>
      <c r="T5" s="931"/>
      <c r="U5" s="931"/>
      <c r="V5" s="931"/>
      <c r="W5" s="931"/>
      <c r="X5" s="931"/>
      <c r="Y5" s="931"/>
      <c r="Z5" s="1028"/>
      <c r="AA5" s="1028"/>
      <c r="AB5" s="931"/>
      <c r="AC5" s="931"/>
      <c r="AD5" s="931"/>
      <c r="AE5" s="931"/>
      <c r="AG5" s="931"/>
      <c r="AH5" s="931"/>
      <c r="AI5" s="931"/>
      <c r="AJ5" s="931"/>
      <c r="AK5" s="931"/>
      <c r="AL5" s="931"/>
      <c r="AM5" s="931"/>
      <c r="AN5" s="931"/>
      <c r="AO5" s="931"/>
      <c r="AP5" s="931"/>
      <c r="AQ5" s="931"/>
      <c r="AR5" s="931"/>
      <c r="AS5" s="931"/>
      <c r="AT5" s="931"/>
      <c r="AU5" s="931"/>
      <c r="AV5" s="931"/>
      <c r="AW5" s="931"/>
      <c r="AX5" s="931"/>
      <c r="AY5" s="931"/>
      <c r="AZ5" s="931"/>
      <c r="BA5" s="931"/>
      <c r="BB5" s="931"/>
      <c r="BC5" s="931"/>
      <c r="BD5" s="931"/>
      <c r="BE5" s="1024"/>
      <c r="BF5" s="1024"/>
    </row>
    <row r="6" spans="2:64" s="932" customFormat="1" ht="20.25" customHeight="1">
      <c r="C6" s="931"/>
      <c r="D6" s="931"/>
      <c r="E6" s="931"/>
      <c r="F6" s="931"/>
      <c r="G6" s="949"/>
      <c r="H6" s="931"/>
      <c r="I6" s="931"/>
      <c r="J6" s="949"/>
      <c r="K6" s="931"/>
      <c r="L6" s="1024"/>
      <c r="M6" s="1024"/>
      <c r="N6" s="1024"/>
      <c r="O6" s="1024"/>
      <c r="P6" s="1024"/>
      <c r="Q6" s="1024"/>
      <c r="R6" s="1024"/>
      <c r="S6" s="931"/>
      <c r="T6" s="931"/>
      <c r="U6" s="931"/>
      <c r="V6" s="931"/>
      <c r="W6" s="931"/>
      <c r="X6" s="931"/>
      <c r="Y6" s="931"/>
      <c r="Z6" s="1028"/>
      <c r="AA6" s="1028"/>
      <c r="AB6" s="931"/>
      <c r="AC6" s="931"/>
      <c r="AD6" s="931"/>
      <c r="AE6" s="931"/>
      <c r="AG6" s="931"/>
      <c r="AH6" s="931"/>
      <c r="AI6" s="931"/>
      <c r="AJ6" s="931"/>
      <c r="AK6" s="931"/>
      <c r="AL6" s="931" t="s">
        <v>309</v>
      </c>
      <c r="AM6" s="931"/>
      <c r="AN6" s="931"/>
      <c r="AO6" s="931"/>
      <c r="AP6" s="931"/>
      <c r="AQ6" s="931"/>
      <c r="AR6" s="931"/>
      <c r="AS6" s="931"/>
      <c r="AT6" s="934"/>
      <c r="AU6" s="934"/>
      <c r="AV6" s="1147"/>
      <c r="AW6" s="931"/>
      <c r="AX6" s="1156">
        <v>40</v>
      </c>
      <c r="AY6" s="1170"/>
      <c r="AZ6" s="1147" t="s">
        <v>572</v>
      </c>
      <c r="BA6" s="931"/>
      <c r="BB6" s="1156">
        <v>160</v>
      </c>
      <c r="BC6" s="1170"/>
      <c r="BD6" s="1147" t="s">
        <v>573</v>
      </c>
      <c r="BE6" s="931"/>
      <c r="BF6" s="1024"/>
    </row>
    <row r="7" spans="2:64" s="932" customFormat="1" ht="6.75" customHeight="1">
      <c r="C7" s="931"/>
      <c r="D7" s="931"/>
      <c r="E7" s="931"/>
      <c r="F7" s="931"/>
      <c r="G7" s="949"/>
      <c r="H7" s="931"/>
      <c r="I7" s="931"/>
      <c r="J7" s="949"/>
      <c r="K7" s="931"/>
      <c r="L7" s="1024"/>
      <c r="M7" s="1024"/>
      <c r="N7" s="1024"/>
      <c r="O7" s="1024"/>
      <c r="P7" s="1024"/>
      <c r="Q7" s="1024"/>
      <c r="R7" s="1024"/>
      <c r="S7" s="931"/>
      <c r="T7" s="931"/>
      <c r="U7" s="931"/>
      <c r="V7" s="931"/>
      <c r="W7" s="931"/>
      <c r="X7" s="931"/>
      <c r="Y7" s="931"/>
      <c r="Z7" s="1028"/>
      <c r="AA7" s="1028"/>
      <c r="AB7" s="931"/>
      <c r="AC7" s="931"/>
      <c r="AD7" s="931"/>
      <c r="AE7" s="931"/>
      <c r="AG7" s="931"/>
      <c r="AH7" s="931"/>
      <c r="AI7" s="931"/>
      <c r="AJ7" s="931"/>
      <c r="AK7" s="931"/>
      <c r="AL7" s="931"/>
      <c r="AM7" s="931"/>
      <c r="AN7" s="931"/>
      <c r="AO7" s="931"/>
      <c r="AP7" s="931"/>
      <c r="AQ7" s="931"/>
      <c r="AR7" s="931"/>
      <c r="AS7" s="931"/>
      <c r="AT7" s="931"/>
      <c r="AU7" s="931"/>
      <c r="AV7" s="931"/>
      <c r="AW7" s="931"/>
      <c r="AX7" s="931"/>
      <c r="AY7" s="931"/>
      <c r="AZ7" s="931"/>
      <c r="BA7" s="931"/>
      <c r="BB7" s="931"/>
      <c r="BC7" s="931"/>
      <c r="BD7" s="931"/>
      <c r="BE7" s="1024"/>
      <c r="BF7" s="1024"/>
    </row>
    <row r="8" spans="2:64" s="932" customFormat="1" ht="20.25" customHeight="1">
      <c r="B8" s="178"/>
      <c r="C8" s="178"/>
      <c r="D8" s="178"/>
      <c r="E8" s="178"/>
      <c r="F8" s="178"/>
      <c r="G8" s="1001"/>
      <c r="H8" s="1001"/>
      <c r="I8" s="1001"/>
      <c r="J8" s="178"/>
      <c r="K8" s="178"/>
      <c r="L8" s="1001"/>
      <c r="M8" s="1001"/>
      <c r="N8" s="1001"/>
      <c r="O8" s="178"/>
      <c r="P8" s="1001"/>
      <c r="Q8" s="1001"/>
      <c r="R8" s="1001"/>
      <c r="S8" s="1097"/>
      <c r="T8" s="1110"/>
      <c r="U8" s="1110"/>
      <c r="V8" s="177"/>
      <c r="Z8" s="1028"/>
      <c r="AA8" s="1139"/>
      <c r="AB8" s="949"/>
      <c r="AC8" s="1028"/>
      <c r="AD8" s="1028"/>
      <c r="AE8" s="1028"/>
      <c r="AF8" s="1135"/>
      <c r="AG8" s="1029"/>
      <c r="AH8" s="1029"/>
      <c r="AI8" s="1029"/>
      <c r="AJ8" s="931"/>
      <c r="AK8" s="1024"/>
      <c r="AL8" s="1139"/>
      <c r="AM8" s="1139"/>
      <c r="AN8" s="949"/>
      <c r="AO8" s="934"/>
      <c r="AP8" s="934"/>
      <c r="AQ8" s="934"/>
      <c r="AR8" s="324"/>
      <c r="AS8" s="324"/>
      <c r="AT8" s="931"/>
      <c r="AU8" s="934"/>
      <c r="AV8" s="934"/>
      <c r="AW8" s="178"/>
      <c r="AX8" s="931"/>
      <c r="AY8" s="931" t="s">
        <v>35</v>
      </c>
      <c r="AZ8" s="931"/>
      <c r="BA8" s="931"/>
      <c r="BB8" s="1203">
        <f>DAY(EOMONTH(DATE(AC2,AG2,1),0))</f>
        <v>30</v>
      </c>
      <c r="BC8" s="1217"/>
      <c r="BD8" s="931" t="s">
        <v>234</v>
      </c>
      <c r="BE8" s="931"/>
      <c r="BF8" s="931"/>
      <c r="BJ8" s="1038"/>
      <c r="BK8" s="1038"/>
      <c r="BL8" s="1038"/>
    </row>
    <row r="9" spans="2:64" s="932" customFormat="1" ht="6" customHeight="1">
      <c r="B9" s="934"/>
      <c r="C9" s="934"/>
      <c r="D9" s="934"/>
      <c r="E9" s="934"/>
      <c r="F9" s="934"/>
      <c r="G9" s="178"/>
      <c r="H9" s="1001"/>
      <c r="I9" s="934"/>
      <c r="J9" s="934"/>
      <c r="K9" s="934"/>
      <c r="L9" s="178"/>
      <c r="M9" s="1001"/>
      <c r="N9" s="934"/>
      <c r="O9" s="934"/>
      <c r="P9" s="178"/>
      <c r="Q9" s="934"/>
      <c r="R9" s="934"/>
      <c r="S9" s="934"/>
      <c r="T9" s="934"/>
      <c r="U9" s="934"/>
      <c r="V9" s="934"/>
      <c r="Z9" s="931"/>
      <c r="AA9" s="931"/>
      <c r="AB9" s="931"/>
      <c r="AC9" s="931"/>
      <c r="AD9" s="931"/>
      <c r="AE9" s="931"/>
      <c r="AG9" s="1028"/>
      <c r="AH9" s="931"/>
      <c r="AI9" s="931"/>
      <c r="AJ9" s="1029"/>
      <c r="AK9" s="931"/>
      <c r="AL9" s="931"/>
      <c r="AM9" s="931"/>
      <c r="AN9" s="931"/>
      <c r="AO9" s="931"/>
      <c r="AP9" s="931"/>
      <c r="AQ9" s="1028"/>
      <c r="AR9" s="1028"/>
      <c r="AS9" s="1028"/>
      <c r="AT9" s="931"/>
      <c r="AU9" s="931"/>
      <c r="AV9" s="931"/>
      <c r="AW9" s="931"/>
      <c r="AX9" s="931"/>
      <c r="AY9" s="931"/>
      <c r="AZ9" s="931"/>
      <c r="BA9" s="931"/>
      <c r="BB9" s="931"/>
      <c r="BC9" s="931"/>
      <c r="BD9" s="931"/>
      <c r="BE9" s="931"/>
      <c r="BF9" s="931"/>
      <c r="BJ9" s="1038"/>
      <c r="BK9" s="1038"/>
      <c r="BL9" s="1038"/>
    </row>
    <row r="10" spans="2:64" s="932" customFormat="1" ht="18.75">
      <c r="B10" s="178"/>
      <c r="C10" s="178"/>
      <c r="D10" s="178"/>
      <c r="E10" s="178"/>
      <c r="F10" s="178"/>
      <c r="G10" s="1001"/>
      <c r="H10" s="1001"/>
      <c r="I10" s="1001"/>
      <c r="J10" s="178"/>
      <c r="K10" s="178"/>
      <c r="L10" s="1001"/>
      <c r="M10" s="1001"/>
      <c r="N10" s="1001"/>
      <c r="O10" s="178"/>
      <c r="P10" s="1001"/>
      <c r="Q10" s="1001"/>
      <c r="R10" s="1001"/>
      <c r="S10" s="1097"/>
      <c r="T10" s="1110"/>
      <c r="U10" s="1110"/>
      <c r="V10" s="177"/>
      <c r="Z10" s="1028"/>
      <c r="AA10" s="1139"/>
      <c r="AB10" s="949"/>
      <c r="AC10" s="1028"/>
      <c r="AD10" s="1028"/>
      <c r="AE10" s="1028"/>
      <c r="AG10" s="1029"/>
      <c r="AH10" s="1029"/>
      <c r="AI10" s="1029"/>
      <c r="AJ10" s="931"/>
      <c r="AK10" s="1024"/>
      <c r="AL10" s="1139"/>
      <c r="AM10" s="931"/>
      <c r="AN10" s="931"/>
      <c r="AO10" s="1143"/>
      <c r="AP10" s="1143"/>
      <c r="AQ10" s="1143"/>
      <c r="AR10" s="1147"/>
      <c r="AS10" s="1028"/>
      <c r="AT10" s="1028"/>
      <c r="AU10" s="1028"/>
      <c r="AV10" s="931"/>
      <c r="AW10" s="931"/>
      <c r="AX10" s="328"/>
      <c r="AY10" s="328"/>
      <c r="AZ10" s="1024" t="s">
        <v>574</v>
      </c>
      <c r="BA10" s="931"/>
      <c r="BB10" s="1156">
        <v>1</v>
      </c>
      <c r="BC10" s="1218"/>
      <c r="BD10" s="1170"/>
      <c r="BE10" s="1229" t="s">
        <v>576</v>
      </c>
      <c r="BF10" s="931"/>
      <c r="BJ10" s="1038"/>
      <c r="BK10" s="1038"/>
      <c r="BL10" s="1038"/>
    </row>
    <row r="11" spans="2:64" s="932" customFormat="1" ht="6" customHeight="1">
      <c r="B11" s="934"/>
      <c r="C11" s="934"/>
      <c r="D11" s="934"/>
      <c r="E11" s="934"/>
      <c r="F11" s="991"/>
      <c r="G11" s="934"/>
      <c r="H11" s="934"/>
      <c r="I11" s="934"/>
      <c r="J11" s="934"/>
      <c r="K11" s="178"/>
      <c r="L11" s="1001"/>
      <c r="M11" s="934"/>
      <c r="N11" s="934"/>
      <c r="O11" s="178"/>
      <c r="P11" s="934"/>
      <c r="Q11" s="934"/>
      <c r="R11" s="934"/>
      <c r="S11" s="934"/>
      <c r="T11" s="934"/>
      <c r="U11" s="934"/>
      <c r="V11" s="991"/>
      <c r="Z11" s="931"/>
      <c r="AA11" s="931"/>
      <c r="AB11" s="931"/>
      <c r="AC11" s="931"/>
      <c r="AD11" s="931"/>
      <c r="AE11" s="931"/>
      <c r="AG11" s="1028"/>
      <c r="AH11" s="1029"/>
      <c r="AI11" s="931"/>
      <c r="AJ11" s="1029"/>
      <c r="AK11" s="931"/>
      <c r="AL11" s="931"/>
      <c r="AM11" s="931"/>
      <c r="AN11" s="931"/>
      <c r="AO11" s="934"/>
      <c r="AP11" s="934"/>
      <c r="AQ11" s="178"/>
      <c r="AR11" s="348"/>
      <c r="AS11" s="1028"/>
      <c r="AT11" s="1028"/>
      <c r="AU11" s="1028"/>
      <c r="AV11" s="931"/>
      <c r="AW11" s="931"/>
      <c r="AX11" s="328"/>
      <c r="AY11" s="328"/>
      <c r="AZ11" s="931"/>
      <c r="BA11" s="931"/>
      <c r="BB11" s="1028"/>
      <c r="BC11" s="1028"/>
      <c r="BD11" s="1028"/>
      <c r="BE11" s="1229"/>
      <c r="BF11" s="931"/>
      <c r="BJ11" s="1038"/>
      <c r="BK11" s="1038"/>
      <c r="BL11" s="1038"/>
    </row>
    <row r="12" spans="2:64" s="932" customFormat="1" ht="20.25" customHeight="1">
      <c r="B12" s="933"/>
      <c r="C12" s="933"/>
      <c r="D12" s="933"/>
      <c r="E12" s="933"/>
      <c r="F12" s="933"/>
      <c r="G12" s="933"/>
      <c r="H12" s="933"/>
      <c r="I12" s="933"/>
      <c r="J12" s="933"/>
      <c r="K12" s="933"/>
      <c r="L12" s="933"/>
      <c r="M12" s="933"/>
      <c r="N12" s="933"/>
      <c r="O12" s="933"/>
      <c r="P12" s="933"/>
      <c r="Q12" s="933"/>
      <c r="R12" s="933"/>
      <c r="S12" s="933"/>
      <c r="T12" s="933"/>
      <c r="U12" s="933"/>
      <c r="V12" s="933"/>
      <c r="Z12" s="178"/>
      <c r="AA12" s="930"/>
      <c r="AB12" s="930"/>
      <c r="AC12" s="178"/>
      <c r="AD12" s="1028"/>
      <c r="AE12" s="1028"/>
      <c r="AF12" s="1135"/>
      <c r="AG12" s="949"/>
      <c r="AH12" s="1029"/>
      <c r="AI12" s="931"/>
      <c r="AJ12" s="1029"/>
      <c r="AK12" s="931"/>
      <c r="AL12" s="931"/>
      <c r="AM12" s="931"/>
      <c r="AN12" s="931"/>
      <c r="AO12" s="1144"/>
      <c r="AP12" s="1144"/>
      <c r="AQ12" s="1144"/>
      <c r="AR12" s="1147"/>
      <c r="AS12" s="1028"/>
      <c r="AT12" s="1028"/>
      <c r="AU12" s="1028"/>
      <c r="AV12" s="931"/>
      <c r="AW12" s="931"/>
      <c r="AX12" s="328"/>
      <c r="AY12" s="328"/>
      <c r="AZ12" s="931"/>
      <c r="BA12" s="931"/>
      <c r="BB12" s="1156">
        <v>1</v>
      </c>
      <c r="BC12" s="1218"/>
      <c r="BD12" s="1170"/>
      <c r="BE12" s="1230" t="s">
        <v>43</v>
      </c>
      <c r="BF12" s="931"/>
      <c r="BJ12" s="1038"/>
      <c r="BK12" s="1038"/>
      <c r="BL12" s="1038"/>
    </row>
    <row r="13" spans="2:64" s="932" customFormat="1" ht="6.75" customHeight="1">
      <c r="B13" s="933"/>
      <c r="C13" s="933"/>
      <c r="D13" s="933"/>
      <c r="E13" s="933"/>
      <c r="F13" s="933"/>
      <c r="G13" s="933"/>
      <c r="H13" s="933"/>
      <c r="I13" s="933"/>
      <c r="J13" s="933"/>
      <c r="K13" s="933"/>
      <c r="L13" s="933"/>
      <c r="M13" s="933"/>
      <c r="N13" s="933"/>
      <c r="O13" s="933"/>
      <c r="P13" s="933"/>
      <c r="Q13" s="933"/>
      <c r="R13" s="933"/>
      <c r="S13" s="933"/>
      <c r="T13" s="933"/>
      <c r="U13" s="933"/>
      <c r="V13" s="933"/>
      <c r="Z13" s="1001"/>
      <c r="AA13" s="950"/>
      <c r="AB13" s="950"/>
      <c r="AC13" s="1001"/>
      <c r="AD13" s="1029"/>
      <c r="AE13" s="1029"/>
      <c r="AG13" s="931"/>
      <c r="AH13" s="931"/>
      <c r="AI13" s="931"/>
      <c r="AJ13" s="931"/>
      <c r="AK13" s="931"/>
      <c r="AL13" s="931"/>
      <c r="AM13" s="931"/>
      <c r="AN13" s="931"/>
      <c r="AO13" s="934"/>
      <c r="AP13" s="934"/>
      <c r="AQ13" s="934"/>
      <c r="AR13" s="931"/>
      <c r="AS13" s="1028"/>
      <c r="AT13" s="1028"/>
      <c r="AU13" s="1028"/>
      <c r="AV13" s="931"/>
      <c r="AW13" s="931"/>
      <c r="AX13" s="328"/>
      <c r="AY13" s="328"/>
      <c r="AZ13" s="931"/>
      <c r="BA13" s="931"/>
      <c r="BB13" s="1028"/>
      <c r="BC13" s="1028"/>
      <c r="BD13" s="1028"/>
      <c r="BE13" s="1229"/>
      <c r="BF13" s="931"/>
      <c r="BJ13" s="1038"/>
      <c r="BK13" s="1038"/>
      <c r="BL13" s="1038"/>
    </row>
    <row r="14" spans="2:64" s="932" customFormat="1" ht="18.75">
      <c r="B14" s="933"/>
      <c r="C14" s="933"/>
      <c r="D14" s="933"/>
      <c r="E14" s="933"/>
      <c r="F14" s="933"/>
      <c r="G14" s="933"/>
      <c r="H14" s="933"/>
      <c r="I14" s="933"/>
      <c r="J14" s="933"/>
      <c r="K14" s="933"/>
      <c r="L14" s="933"/>
      <c r="M14" s="933"/>
      <c r="N14" s="933"/>
      <c r="O14" s="933"/>
      <c r="P14" s="933"/>
      <c r="Q14" s="933"/>
      <c r="R14" s="933"/>
      <c r="S14" s="933"/>
      <c r="T14" s="933"/>
      <c r="U14" s="933"/>
      <c r="V14" s="933"/>
      <c r="Z14" s="178"/>
      <c r="AA14" s="930"/>
      <c r="AB14" s="930"/>
      <c r="AC14" s="178"/>
      <c r="AD14" s="1028"/>
      <c r="AE14" s="1028"/>
      <c r="AG14" s="931"/>
      <c r="AH14" s="931"/>
      <c r="AI14" s="931"/>
      <c r="AJ14" s="931"/>
      <c r="AK14" s="931"/>
      <c r="AL14" s="931"/>
      <c r="AM14" s="931"/>
      <c r="AN14" s="931"/>
      <c r="AO14" s="934"/>
      <c r="AP14" s="934"/>
      <c r="AQ14" s="934"/>
      <c r="AR14" s="931"/>
      <c r="AS14" s="1028"/>
      <c r="AT14" s="1024" t="s">
        <v>578</v>
      </c>
      <c r="AU14" s="1149">
        <v>0.39583333333333331</v>
      </c>
      <c r="AV14" s="1151"/>
      <c r="AW14" s="1153"/>
      <c r="AX14" s="1028" t="s">
        <v>132</v>
      </c>
      <c r="AY14" s="1149">
        <v>0.6875</v>
      </c>
      <c r="AZ14" s="1151"/>
      <c r="BA14" s="1153"/>
      <c r="BB14" s="1024" t="s">
        <v>579</v>
      </c>
      <c r="BC14" s="1219">
        <f>(AY14-AU14)*24</f>
        <v>7</v>
      </c>
      <c r="BD14" s="1227"/>
      <c r="BE14" s="949" t="s">
        <v>580</v>
      </c>
      <c r="BF14" s="1028"/>
      <c r="BJ14" s="1038"/>
      <c r="BK14" s="1038"/>
      <c r="BL14" s="1038"/>
    </row>
    <row r="15" spans="2:64" s="932" customFormat="1" ht="6.75" customHeight="1">
      <c r="C15" s="324"/>
      <c r="D15" s="324"/>
      <c r="E15" s="324"/>
      <c r="F15" s="324"/>
      <c r="G15" s="931"/>
      <c r="H15" s="931"/>
      <c r="I15" s="1024"/>
      <c r="J15" s="1028"/>
      <c r="K15" s="1029"/>
      <c r="L15" s="931"/>
      <c r="M15" s="931"/>
      <c r="N15" s="1028"/>
      <c r="O15" s="931"/>
      <c r="P15" s="931"/>
      <c r="Q15" s="1029"/>
      <c r="R15" s="931"/>
      <c r="S15" s="931"/>
      <c r="T15" s="931"/>
      <c r="U15" s="931"/>
      <c r="V15" s="931"/>
      <c r="W15" s="1024"/>
      <c r="X15" s="1028"/>
      <c r="Y15" s="1028"/>
      <c r="Z15" s="949"/>
      <c r="AA15" s="1028"/>
      <c r="AB15" s="1024"/>
      <c r="AC15" s="1028"/>
      <c r="AD15" s="1029"/>
      <c r="AE15" s="931"/>
      <c r="AG15" s="1135"/>
      <c r="AH15" s="1141"/>
      <c r="AJ15" s="1141"/>
      <c r="AQ15" s="1135"/>
      <c r="AR15" s="1135"/>
      <c r="AS15" s="1135"/>
      <c r="AT15" s="1135"/>
      <c r="AU15" s="1135"/>
      <c r="AX15" s="1157"/>
      <c r="AY15" s="1157"/>
      <c r="BB15" s="1135"/>
      <c r="BC15" s="1135"/>
      <c r="BD15" s="1135"/>
      <c r="BE15" s="1231"/>
      <c r="BJ15" s="1038"/>
      <c r="BK15" s="1038"/>
      <c r="BL15" s="1038"/>
    </row>
    <row r="16" spans="2:64" ht="8.4499999999999993" customHeight="1">
      <c r="C16" s="950"/>
      <c r="D16" s="950"/>
      <c r="E16" s="950"/>
      <c r="F16" s="950"/>
      <c r="G16" s="950"/>
      <c r="X16" s="950"/>
      <c r="AN16" s="950"/>
      <c r="BE16" s="1232"/>
      <c r="BF16" s="1232"/>
      <c r="BG16" s="1232"/>
    </row>
    <row r="17" spans="2:58" ht="20.25" customHeight="1">
      <c r="B17" s="935" t="s">
        <v>220</v>
      </c>
      <c r="C17" s="951" t="s">
        <v>582</v>
      </c>
      <c r="D17" s="971"/>
      <c r="E17" s="981"/>
      <c r="F17" s="981"/>
      <c r="G17" s="1002" t="s">
        <v>583</v>
      </c>
      <c r="H17" s="1014" t="s">
        <v>6</v>
      </c>
      <c r="I17" s="971"/>
      <c r="J17" s="971"/>
      <c r="K17" s="981"/>
      <c r="L17" s="1014" t="s">
        <v>584</v>
      </c>
      <c r="M17" s="971"/>
      <c r="N17" s="971"/>
      <c r="O17" s="1057"/>
      <c r="P17" s="1065"/>
      <c r="Q17" s="1074"/>
      <c r="R17" s="1082"/>
      <c r="S17" s="1098" t="s">
        <v>486</v>
      </c>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1"/>
      <c r="AW17" s="1154"/>
      <c r="AX17" s="1158" t="str">
        <f>IF(BB3="４週","(11) 1～4週目の勤務時間数合計","(11) 1か月の勤務時間数   合計")</f>
        <v>(11) 1～4週目の勤務時間数合計</v>
      </c>
      <c r="AY17" s="1171"/>
      <c r="AZ17" s="1182" t="s">
        <v>364</v>
      </c>
      <c r="BA17" s="1191"/>
      <c r="BB17" s="1204" t="s">
        <v>585</v>
      </c>
      <c r="BC17" s="1009"/>
      <c r="BD17" s="1009"/>
      <c r="BE17" s="1009"/>
      <c r="BF17" s="1233"/>
    </row>
    <row r="18" spans="2:58" ht="20.25" customHeight="1">
      <c r="B18" s="936"/>
      <c r="C18" s="952"/>
      <c r="D18" s="972"/>
      <c r="E18" s="982"/>
      <c r="F18" s="982"/>
      <c r="G18" s="1003"/>
      <c r="H18" s="1015"/>
      <c r="I18" s="972"/>
      <c r="J18" s="972"/>
      <c r="K18" s="982"/>
      <c r="L18" s="1015"/>
      <c r="M18" s="972"/>
      <c r="N18" s="972"/>
      <c r="O18" s="1058"/>
      <c r="P18" s="1066"/>
      <c r="Q18" s="1075"/>
      <c r="R18" s="1083"/>
      <c r="S18" s="1099" t="s">
        <v>408</v>
      </c>
      <c r="T18" s="1112"/>
      <c r="U18" s="1112"/>
      <c r="V18" s="1112"/>
      <c r="W18" s="1112"/>
      <c r="X18" s="1112"/>
      <c r="Y18" s="1123"/>
      <c r="Z18" s="1099" t="s">
        <v>141</v>
      </c>
      <c r="AA18" s="1112"/>
      <c r="AB18" s="1112"/>
      <c r="AC18" s="1112"/>
      <c r="AD18" s="1112"/>
      <c r="AE18" s="1112"/>
      <c r="AF18" s="1123"/>
      <c r="AG18" s="1099" t="s">
        <v>548</v>
      </c>
      <c r="AH18" s="1112"/>
      <c r="AI18" s="1112"/>
      <c r="AJ18" s="1112"/>
      <c r="AK18" s="1112"/>
      <c r="AL18" s="1112"/>
      <c r="AM18" s="1123"/>
      <c r="AN18" s="1099" t="s">
        <v>391</v>
      </c>
      <c r="AO18" s="1112"/>
      <c r="AP18" s="1112"/>
      <c r="AQ18" s="1112"/>
      <c r="AR18" s="1112"/>
      <c r="AS18" s="1112"/>
      <c r="AT18" s="1123"/>
      <c r="AU18" s="1150" t="s">
        <v>587</v>
      </c>
      <c r="AV18" s="1152"/>
      <c r="AW18" s="1155"/>
      <c r="AX18" s="1159"/>
      <c r="AY18" s="1172"/>
      <c r="AZ18" s="1183"/>
      <c r="BA18" s="1192"/>
      <c r="BB18" s="947"/>
      <c r="BC18" s="968"/>
      <c r="BD18" s="968"/>
      <c r="BE18" s="968"/>
      <c r="BF18" s="1036"/>
    </row>
    <row r="19" spans="2:58" ht="20.25" customHeight="1">
      <c r="B19" s="936"/>
      <c r="C19" s="952"/>
      <c r="D19" s="972"/>
      <c r="E19" s="982"/>
      <c r="F19" s="982"/>
      <c r="G19" s="1003"/>
      <c r="H19" s="1015"/>
      <c r="I19" s="972"/>
      <c r="J19" s="972"/>
      <c r="K19" s="982"/>
      <c r="L19" s="1015"/>
      <c r="M19" s="972"/>
      <c r="N19" s="972"/>
      <c r="O19" s="1058"/>
      <c r="P19" s="1066"/>
      <c r="Q19" s="1075"/>
      <c r="R19" s="1083"/>
      <c r="S19" s="1100">
        <v>1</v>
      </c>
      <c r="T19" s="1113">
        <v>2</v>
      </c>
      <c r="U19" s="1113">
        <v>3</v>
      </c>
      <c r="V19" s="1113">
        <v>4</v>
      </c>
      <c r="W19" s="1113">
        <v>5</v>
      </c>
      <c r="X19" s="1113">
        <v>6</v>
      </c>
      <c r="Y19" s="1124">
        <v>7</v>
      </c>
      <c r="Z19" s="1100">
        <v>8</v>
      </c>
      <c r="AA19" s="1113">
        <v>9</v>
      </c>
      <c r="AB19" s="1113">
        <v>10</v>
      </c>
      <c r="AC19" s="1113">
        <v>11</v>
      </c>
      <c r="AD19" s="1113">
        <v>12</v>
      </c>
      <c r="AE19" s="1113">
        <v>13</v>
      </c>
      <c r="AF19" s="1124">
        <v>14</v>
      </c>
      <c r="AG19" s="349">
        <v>15</v>
      </c>
      <c r="AH19" s="1113">
        <v>16</v>
      </c>
      <c r="AI19" s="1113">
        <v>17</v>
      </c>
      <c r="AJ19" s="1113">
        <v>18</v>
      </c>
      <c r="AK19" s="1113">
        <v>19</v>
      </c>
      <c r="AL19" s="1113">
        <v>20</v>
      </c>
      <c r="AM19" s="1124">
        <v>21</v>
      </c>
      <c r="AN19" s="1100">
        <v>22</v>
      </c>
      <c r="AO19" s="1113">
        <v>23</v>
      </c>
      <c r="AP19" s="1113">
        <v>24</v>
      </c>
      <c r="AQ19" s="1113">
        <v>25</v>
      </c>
      <c r="AR19" s="1113">
        <v>26</v>
      </c>
      <c r="AS19" s="1113">
        <v>27</v>
      </c>
      <c r="AT19" s="1124">
        <v>28</v>
      </c>
      <c r="AU19" s="1100" t="str">
        <f>IF($BB$3="暦月",IF(DAY(DATE($AC$2,$AG$2,29))=29,29,""),"")</f>
        <v/>
      </c>
      <c r="AV19" s="1113" t="str">
        <f>IF($BB$3="暦月",IF(DAY(DATE($AC$2,$AG$2,30))=30,30,""),"")</f>
        <v/>
      </c>
      <c r="AW19" s="1124" t="str">
        <f>IF($BB$3="暦月",IF(DAY(DATE($AC$2,$AG$2,31))=31,31,""),"")</f>
        <v/>
      </c>
      <c r="AX19" s="1159"/>
      <c r="AY19" s="1172"/>
      <c r="AZ19" s="1183"/>
      <c r="BA19" s="1192"/>
      <c r="BB19" s="947"/>
      <c r="BC19" s="968"/>
      <c r="BD19" s="968"/>
      <c r="BE19" s="968"/>
      <c r="BF19" s="1036"/>
    </row>
    <row r="20" spans="2:58" ht="20.25" hidden="1" customHeight="1">
      <c r="B20" s="936"/>
      <c r="C20" s="952"/>
      <c r="D20" s="972"/>
      <c r="E20" s="982"/>
      <c r="F20" s="982"/>
      <c r="G20" s="1003"/>
      <c r="H20" s="1015"/>
      <c r="I20" s="972"/>
      <c r="J20" s="972"/>
      <c r="K20" s="982"/>
      <c r="L20" s="1015"/>
      <c r="M20" s="972"/>
      <c r="N20" s="972"/>
      <c r="O20" s="1058"/>
      <c r="P20" s="1066"/>
      <c r="Q20" s="1075"/>
      <c r="R20" s="1083"/>
      <c r="S20" s="1100">
        <f>WEEKDAY(DATE($AC$2,$AG$2,1))</f>
        <v>2</v>
      </c>
      <c r="T20" s="1113">
        <f>WEEKDAY(DATE($AC$2,$AG$2,2))</f>
        <v>3</v>
      </c>
      <c r="U20" s="1113">
        <f>WEEKDAY(DATE($AC$2,$AG$2,3))</f>
        <v>4</v>
      </c>
      <c r="V20" s="1113">
        <f>WEEKDAY(DATE($AC$2,$AG$2,4))</f>
        <v>5</v>
      </c>
      <c r="W20" s="1113">
        <f>WEEKDAY(DATE($AC$2,$AG$2,5))</f>
        <v>6</v>
      </c>
      <c r="X20" s="1113">
        <f>WEEKDAY(DATE($AC$2,$AG$2,6))</f>
        <v>7</v>
      </c>
      <c r="Y20" s="1124">
        <f>WEEKDAY(DATE($AC$2,$AG$2,7))</f>
        <v>1</v>
      </c>
      <c r="Z20" s="1100">
        <f>WEEKDAY(DATE($AC$2,$AG$2,8))</f>
        <v>2</v>
      </c>
      <c r="AA20" s="1113">
        <f>WEEKDAY(DATE($AC$2,$AG$2,9))</f>
        <v>3</v>
      </c>
      <c r="AB20" s="1113">
        <f>WEEKDAY(DATE($AC$2,$AG$2,10))</f>
        <v>4</v>
      </c>
      <c r="AC20" s="1113">
        <f>WEEKDAY(DATE($AC$2,$AG$2,11))</f>
        <v>5</v>
      </c>
      <c r="AD20" s="1113">
        <f>WEEKDAY(DATE($AC$2,$AG$2,12))</f>
        <v>6</v>
      </c>
      <c r="AE20" s="1113">
        <f>WEEKDAY(DATE($AC$2,$AG$2,13))</f>
        <v>7</v>
      </c>
      <c r="AF20" s="1124">
        <f>WEEKDAY(DATE($AC$2,$AG$2,14))</f>
        <v>1</v>
      </c>
      <c r="AG20" s="1100">
        <f>WEEKDAY(DATE($AC$2,$AG$2,15))</f>
        <v>2</v>
      </c>
      <c r="AH20" s="1113">
        <f>WEEKDAY(DATE($AC$2,$AG$2,16))</f>
        <v>3</v>
      </c>
      <c r="AI20" s="1113">
        <f>WEEKDAY(DATE($AC$2,$AG$2,17))</f>
        <v>4</v>
      </c>
      <c r="AJ20" s="1113">
        <f>WEEKDAY(DATE($AC$2,$AG$2,18))</f>
        <v>5</v>
      </c>
      <c r="AK20" s="1113">
        <f>WEEKDAY(DATE($AC$2,$AG$2,19))</f>
        <v>6</v>
      </c>
      <c r="AL20" s="1113">
        <f>WEEKDAY(DATE($AC$2,$AG$2,20))</f>
        <v>7</v>
      </c>
      <c r="AM20" s="1124">
        <f>WEEKDAY(DATE($AC$2,$AG$2,21))</f>
        <v>1</v>
      </c>
      <c r="AN20" s="1100">
        <f>WEEKDAY(DATE($AC$2,$AG$2,22))</f>
        <v>2</v>
      </c>
      <c r="AO20" s="1113">
        <f>WEEKDAY(DATE($AC$2,$AG$2,23))</f>
        <v>3</v>
      </c>
      <c r="AP20" s="1113">
        <f>WEEKDAY(DATE($AC$2,$AG$2,24))</f>
        <v>4</v>
      </c>
      <c r="AQ20" s="1113">
        <f>WEEKDAY(DATE($AC$2,$AG$2,25))</f>
        <v>5</v>
      </c>
      <c r="AR20" s="1113">
        <f>WEEKDAY(DATE($AC$2,$AG$2,26))</f>
        <v>6</v>
      </c>
      <c r="AS20" s="1113">
        <f>WEEKDAY(DATE($AC$2,$AG$2,27))</f>
        <v>7</v>
      </c>
      <c r="AT20" s="1124">
        <f>WEEKDAY(DATE($AC$2,$AG$2,28))</f>
        <v>1</v>
      </c>
      <c r="AU20" s="1100">
        <f>IF(AU19=29,WEEKDAY(DATE($AC$2,$AG$2,29)),0)</f>
        <v>0</v>
      </c>
      <c r="AV20" s="1113">
        <f>IF(AV19=30,WEEKDAY(DATE($AC$2,$AG$2,30)),0)</f>
        <v>0</v>
      </c>
      <c r="AW20" s="1124">
        <f>IF(AW19=31,WEEKDAY(DATE($AC$2,$AG$2,31)),0)</f>
        <v>0</v>
      </c>
      <c r="AX20" s="1159"/>
      <c r="AY20" s="1172"/>
      <c r="AZ20" s="1183"/>
      <c r="BA20" s="1192"/>
      <c r="BB20" s="947"/>
      <c r="BC20" s="968"/>
      <c r="BD20" s="968"/>
      <c r="BE20" s="968"/>
      <c r="BF20" s="1036"/>
    </row>
    <row r="21" spans="2:58" ht="22.5" customHeight="1">
      <c r="B21" s="937"/>
      <c r="C21" s="953"/>
      <c r="D21" s="973"/>
      <c r="E21" s="983"/>
      <c r="F21" s="983"/>
      <c r="G21" s="1004"/>
      <c r="H21" s="1016"/>
      <c r="I21" s="973"/>
      <c r="J21" s="973"/>
      <c r="K21" s="983"/>
      <c r="L21" s="1016"/>
      <c r="M21" s="973"/>
      <c r="N21" s="973"/>
      <c r="O21" s="1059"/>
      <c r="P21" s="1067"/>
      <c r="Q21" s="1076"/>
      <c r="R21" s="1084"/>
      <c r="S21" s="1101" t="str">
        <f t="shared" ref="S21:AT21" si="0">IF(S20=1,"日",IF(S20=2,"月",IF(S20=3,"火",IF(S20=4,"水",IF(S20=5,"木",IF(S20=6,"金","土"))))))</f>
        <v>月</v>
      </c>
      <c r="T21" s="1114" t="str">
        <f t="shared" si="0"/>
        <v>火</v>
      </c>
      <c r="U21" s="1114" t="str">
        <f t="shared" si="0"/>
        <v>水</v>
      </c>
      <c r="V21" s="1114" t="str">
        <f t="shared" si="0"/>
        <v>木</v>
      </c>
      <c r="W21" s="1114" t="str">
        <f t="shared" si="0"/>
        <v>金</v>
      </c>
      <c r="X21" s="1114" t="str">
        <f t="shared" si="0"/>
        <v>土</v>
      </c>
      <c r="Y21" s="1125" t="str">
        <f t="shared" si="0"/>
        <v>日</v>
      </c>
      <c r="Z21" s="1101" t="str">
        <f t="shared" si="0"/>
        <v>月</v>
      </c>
      <c r="AA21" s="1114" t="str">
        <f t="shared" si="0"/>
        <v>火</v>
      </c>
      <c r="AB21" s="1114" t="str">
        <f t="shared" si="0"/>
        <v>水</v>
      </c>
      <c r="AC21" s="1114" t="str">
        <f t="shared" si="0"/>
        <v>木</v>
      </c>
      <c r="AD21" s="1114" t="str">
        <f t="shared" si="0"/>
        <v>金</v>
      </c>
      <c r="AE21" s="1114" t="str">
        <f t="shared" si="0"/>
        <v>土</v>
      </c>
      <c r="AF21" s="1125" t="str">
        <f t="shared" si="0"/>
        <v>日</v>
      </c>
      <c r="AG21" s="1101" t="str">
        <f t="shared" si="0"/>
        <v>月</v>
      </c>
      <c r="AH21" s="1114" t="str">
        <f t="shared" si="0"/>
        <v>火</v>
      </c>
      <c r="AI21" s="1114" t="str">
        <f t="shared" si="0"/>
        <v>水</v>
      </c>
      <c r="AJ21" s="1114" t="str">
        <f t="shared" si="0"/>
        <v>木</v>
      </c>
      <c r="AK21" s="1114" t="str">
        <f t="shared" si="0"/>
        <v>金</v>
      </c>
      <c r="AL21" s="1114" t="str">
        <f t="shared" si="0"/>
        <v>土</v>
      </c>
      <c r="AM21" s="1125" t="str">
        <f t="shared" si="0"/>
        <v>日</v>
      </c>
      <c r="AN21" s="1101" t="str">
        <f t="shared" si="0"/>
        <v>月</v>
      </c>
      <c r="AO21" s="1114" t="str">
        <f t="shared" si="0"/>
        <v>火</v>
      </c>
      <c r="AP21" s="1114" t="str">
        <f t="shared" si="0"/>
        <v>水</v>
      </c>
      <c r="AQ21" s="1114" t="str">
        <f t="shared" si="0"/>
        <v>木</v>
      </c>
      <c r="AR21" s="1114" t="str">
        <f t="shared" si="0"/>
        <v>金</v>
      </c>
      <c r="AS21" s="1114" t="str">
        <f t="shared" si="0"/>
        <v>土</v>
      </c>
      <c r="AT21" s="1125" t="str">
        <f t="shared" si="0"/>
        <v>日</v>
      </c>
      <c r="AU21" s="1114" t="str">
        <f>IF(AU20=1,"日",IF(AU20=2,"月",IF(AU20=3,"火",IF(AU20=4,"水",IF(AU20=5,"木",IF(AU20=6,"金",IF(AU20=0,"","土")))))))</f>
        <v/>
      </c>
      <c r="AV21" s="1114" t="str">
        <f>IF(AV20=1,"日",IF(AV20=2,"月",IF(AV20=3,"火",IF(AV20=4,"水",IF(AV20=5,"木",IF(AV20=6,"金",IF(AV20=0,"","土")))))))</f>
        <v/>
      </c>
      <c r="AW21" s="1114" t="str">
        <f>IF(AW20=1,"日",IF(AW20=2,"月",IF(AW20=3,"火",IF(AW20=4,"水",IF(AW20=5,"木",IF(AW20=6,"金",IF(AW20=0,"","土")))))))</f>
        <v/>
      </c>
      <c r="AX21" s="1160"/>
      <c r="AY21" s="1173"/>
      <c r="AZ21" s="1184"/>
      <c r="BA21" s="1193"/>
      <c r="BB21" s="948"/>
      <c r="BC21" s="967"/>
      <c r="BD21" s="967"/>
      <c r="BE21" s="967"/>
      <c r="BF21" s="1037"/>
    </row>
    <row r="22" spans="2:58" ht="20.25" customHeight="1">
      <c r="B22" s="1283">
        <v>1</v>
      </c>
      <c r="C22" s="954" t="s">
        <v>612</v>
      </c>
      <c r="D22" s="974"/>
      <c r="E22" s="984"/>
      <c r="F22" s="992"/>
      <c r="G22" s="1005" t="s">
        <v>427</v>
      </c>
      <c r="H22" s="1017" t="s">
        <v>613</v>
      </c>
      <c r="I22" s="1025"/>
      <c r="J22" s="1025"/>
      <c r="K22" s="1030"/>
      <c r="L22" s="1039" t="s">
        <v>614</v>
      </c>
      <c r="M22" s="1048"/>
      <c r="N22" s="1048"/>
      <c r="O22" s="1060"/>
      <c r="P22" s="1068" t="s">
        <v>589</v>
      </c>
      <c r="Q22" s="1077"/>
      <c r="R22" s="1085"/>
      <c r="S22" s="1102" t="s">
        <v>38</v>
      </c>
      <c r="T22" s="1115" t="s">
        <v>38</v>
      </c>
      <c r="U22" s="1115"/>
      <c r="V22" s="1115" t="s">
        <v>38</v>
      </c>
      <c r="W22" s="1115" t="s">
        <v>38</v>
      </c>
      <c r="X22" s="1115"/>
      <c r="Y22" s="1126" t="s">
        <v>38</v>
      </c>
      <c r="Z22" s="1102" t="s">
        <v>38</v>
      </c>
      <c r="AA22" s="1115" t="s">
        <v>38</v>
      </c>
      <c r="AB22" s="1115"/>
      <c r="AC22" s="1115" t="s">
        <v>38</v>
      </c>
      <c r="AD22" s="1115" t="s">
        <v>38</v>
      </c>
      <c r="AE22" s="1115"/>
      <c r="AF22" s="1126" t="s">
        <v>38</v>
      </c>
      <c r="AG22" s="1102" t="s">
        <v>38</v>
      </c>
      <c r="AH22" s="1115" t="s">
        <v>38</v>
      </c>
      <c r="AI22" s="1115"/>
      <c r="AJ22" s="1115" t="s">
        <v>38</v>
      </c>
      <c r="AK22" s="1115" t="s">
        <v>38</v>
      </c>
      <c r="AL22" s="1115"/>
      <c r="AM22" s="1126" t="s">
        <v>38</v>
      </c>
      <c r="AN22" s="1102" t="s">
        <v>38</v>
      </c>
      <c r="AO22" s="1115" t="s">
        <v>38</v>
      </c>
      <c r="AP22" s="1115"/>
      <c r="AQ22" s="1115" t="s">
        <v>38</v>
      </c>
      <c r="AR22" s="1115" t="s">
        <v>38</v>
      </c>
      <c r="AS22" s="1115"/>
      <c r="AT22" s="1126" t="s">
        <v>38</v>
      </c>
      <c r="AU22" s="1102"/>
      <c r="AV22" s="1115"/>
      <c r="AW22" s="1115"/>
      <c r="AX22" s="1161"/>
      <c r="AY22" s="1174"/>
      <c r="AZ22" s="1185"/>
      <c r="BA22" s="1194"/>
      <c r="BB22" s="1205"/>
      <c r="BC22" s="1220"/>
      <c r="BD22" s="1220"/>
      <c r="BE22" s="1220"/>
      <c r="BF22" s="1234"/>
    </row>
    <row r="23" spans="2:58" ht="20.25" customHeight="1">
      <c r="B23" s="1284"/>
      <c r="C23" s="955"/>
      <c r="D23" s="975"/>
      <c r="E23" s="985"/>
      <c r="F23" s="993"/>
      <c r="G23" s="1006"/>
      <c r="H23" s="1018"/>
      <c r="I23" s="1026"/>
      <c r="J23" s="1026"/>
      <c r="K23" s="1031"/>
      <c r="L23" s="1040"/>
      <c r="M23" s="1049"/>
      <c r="N23" s="1049"/>
      <c r="O23" s="1061"/>
      <c r="P23" s="1069" t="s">
        <v>590</v>
      </c>
      <c r="Q23" s="1078"/>
      <c r="R23" s="1086"/>
      <c r="S23" s="1103">
        <f>IF(S22="","",VLOOKUP(S22,'標準様式１【記載例】シフト記号表（勤務時間帯）'!$C$6:$K$35,9,FALSE))</f>
        <v>8</v>
      </c>
      <c r="T23" s="1116">
        <f>IF(T22="","",VLOOKUP(T22,'標準様式１【記載例】シフト記号表（勤務時間帯）'!$C$6:$K$35,9,FALSE))</f>
        <v>8</v>
      </c>
      <c r="U23" s="1116" t="str">
        <f>IF(U22="","",VLOOKUP(U22,'標準様式１【記載例】シフト記号表（勤務時間帯）'!$C$6:$K$35,9,FALSE))</f>
        <v/>
      </c>
      <c r="V23" s="1116">
        <f>IF(V22="","",VLOOKUP(V22,'標準様式１【記載例】シフト記号表（勤務時間帯）'!$C$6:$K$35,9,FALSE))</f>
        <v>8</v>
      </c>
      <c r="W23" s="1116">
        <f>IF(W22="","",VLOOKUP(W22,'標準様式１【記載例】シフト記号表（勤務時間帯）'!$C$6:$K$35,9,FALSE))</f>
        <v>8</v>
      </c>
      <c r="X23" s="1116" t="str">
        <f>IF(X22="","",VLOOKUP(X22,'標準様式１【記載例】シフト記号表（勤務時間帯）'!$C$6:$K$35,9,FALSE))</f>
        <v/>
      </c>
      <c r="Y23" s="1127">
        <f>IF(Y22="","",VLOOKUP(Y22,'標準様式１【記載例】シフト記号表（勤務時間帯）'!$C$6:$K$35,9,FALSE))</f>
        <v>8</v>
      </c>
      <c r="Z23" s="1103">
        <f>IF(Z22="","",VLOOKUP(Z22,'標準様式１【記載例】シフト記号表（勤務時間帯）'!$C$6:$K$35,9,FALSE))</f>
        <v>8</v>
      </c>
      <c r="AA23" s="1116">
        <f>IF(AA22="","",VLOOKUP(AA22,'標準様式１【記載例】シフト記号表（勤務時間帯）'!$C$6:$K$35,9,FALSE))</f>
        <v>8</v>
      </c>
      <c r="AB23" s="1116" t="str">
        <f>IF(AB22="","",VLOOKUP(AB22,'標準様式１【記載例】シフト記号表（勤務時間帯）'!$C$6:$K$35,9,FALSE))</f>
        <v/>
      </c>
      <c r="AC23" s="1116">
        <f>IF(AC22="","",VLOOKUP(AC22,'標準様式１【記載例】シフト記号表（勤務時間帯）'!$C$6:$K$35,9,FALSE))</f>
        <v>8</v>
      </c>
      <c r="AD23" s="1116">
        <f>IF(AD22="","",VLOOKUP(AD22,'標準様式１【記載例】シフト記号表（勤務時間帯）'!$C$6:$K$35,9,FALSE))</f>
        <v>8</v>
      </c>
      <c r="AE23" s="1116" t="str">
        <f>IF(AE22="","",VLOOKUP(AE22,'標準様式１【記載例】シフト記号表（勤務時間帯）'!$C$6:$K$35,9,FALSE))</f>
        <v/>
      </c>
      <c r="AF23" s="1127">
        <f>IF(AF22="","",VLOOKUP(AF22,'標準様式１【記載例】シフト記号表（勤務時間帯）'!$C$6:$K$35,9,FALSE))</f>
        <v>8</v>
      </c>
      <c r="AG23" s="1103">
        <f>IF(AG22="","",VLOOKUP(AG22,'標準様式１【記載例】シフト記号表（勤務時間帯）'!$C$6:$K$35,9,FALSE))</f>
        <v>8</v>
      </c>
      <c r="AH23" s="1116">
        <f>IF(AH22="","",VLOOKUP(AH22,'標準様式１【記載例】シフト記号表（勤務時間帯）'!$C$6:$K$35,9,FALSE))</f>
        <v>8</v>
      </c>
      <c r="AI23" s="1116" t="str">
        <f>IF(AI22="","",VLOOKUP(AI22,'標準様式１【記載例】シフト記号表（勤務時間帯）'!$C$6:$K$35,9,FALSE))</f>
        <v/>
      </c>
      <c r="AJ23" s="1116">
        <f>IF(AJ22="","",VLOOKUP(AJ22,'標準様式１【記載例】シフト記号表（勤務時間帯）'!$C$6:$K$35,9,FALSE))</f>
        <v>8</v>
      </c>
      <c r="AK23" s="1116">
        <f>IF(AK22="","",VLOOKUP(AK22,'標準様式１【記載例】シフト記号表（勤務時間帯）'!$C$6:$K$35,9,FALSE))</f>
        <v>8</v>
      </c>
      <c r="AL23" s="1116" t="str">
        <f>IF(AL22="","",VLOOKUP(AL22,'標準様式１【記載例】シフト記号表（勤務時間帯）'!$C$6:$K$35,9,FALSE))</f>
        <v/>
      </c>
      <c r="AM23" s="1127">
        <f>IF(AM22="","",VLOOKUP(AM22,'標準様式１【記載例】シフト記号表（勤務時間帯）'!$C$6:$K$35,9,FALSE))</f>
        <v>8</v>
      </c>
      <c r="AN23" s="1103">
        <f>IF(AN22="","",VLOOKUP(AN22,'標準様式１【記載例】シフト記号表（勤務時間帯）'!$C$6:$K$35,9,FALSE))</f>
        <v>8</v>
      </c>
      <c r="AO23" s="1116">
        <f>IF(AO22="","",VLOOKUP(AO22,'標準様式１【記載例】シフト記号表（勤務時間帯）'!$C$6:$K$35,9,FALSE))</f>
        <v>8</v>
      </c>
      <c r="AP23" s="1116" t="str">
        <f>IF(AP22="","",VLOOKUP(AP22,'標準様式１【記載例】シフト記号表（勤務時間帯）'!$C$6:$K$35,9,FALSE))</f>
        <v/>
      </c>
      <c r="AQ23" s="1116">
        <f>IF(AQ22="","",VLOOKUP(AQ22,'標準様式１【記載例】シフト記号表（勤務時間帯）'!$C$6:$K$35,9,FALSE))</f>
        <v>8</v>
      </c>
      <c r="AR23" s="1116">
        <f>IF(AR22="","",VLOOKUP(AR22,'標準様式１【記載例】シフト記号表（勤務時間帯）'!$C$6:$K$35,9,FALSE))</f>
        <v>8</v>
      </c>
      <c r="AS23" s="1116" t="str">
        <f>IF(AS22="","",VLOOKUP(AS22,'標準様式１【記載例】シフト記号表（勤務時間帯）'!$C$6:$K$35,9,FALSE))</f>
        <v/>
      </c>
      <c r="AT23" s="1127">
        <f>IF(AT22="","",VLOOKUP(AT22,'標準様式１【記載例】シフト記号表（勤務時間帯）'!$C$6:$K$35,9,FALSE))</f>
        <v>8</v>
      </c>
      <c r="AU23" s="1103" t="str">
        <f>IF(AU22="","",VLOOKUP(AU22,'標準様式１【記載例】シフト記号表（勤務時間帯）'!$C$6:$K$35,9,FALSE))</f>
        <v/>
      </c>
      <c r="AV23" s="1116" t="str">
        <f>IF(AV22="","",VLOOKUP(AV22,'標準様式１【記載例】シフト記号表（勤務時間帯）'!$C$6:$K$35,9,FALSE))</f>
        <v/>
      </c>
      <c r="AW23" s="1116" t="str">
        <f>IF(AW22="","",VLOOKUP(AW22,'標準様式１【記載例】シフト記号表（勤務時間帯）'!$C$6:$K$35,9,FALSE))</f>
        <v/>
      </c>
      <c r="AX23" s="1162">
        <f>IF($BB$3="４週",SUM(S23:AT23),IF($BB$3="暦月",SUM(S23:AW23),""))</f>
        <v>160</v>
      </c>
      <c r="AY23" s="1175"/>
      <c r="AZ23" s="1186">
        <f>IF($BB$3="４週",AX23/4,IF($BB$3="暦月",'標準様式１【記載例】認知症対応型通所'!AX23/('標準様式１【記載例】認知症対応型通所'!$BB$8/7),""))</f>
        <v>40</v>
      </c>
      <c r="BA23" s="1195"/>
      <c r="BB23" s="1206"/>
      <c r="BC23" s="1221"/>
      <c r="BD23" s="1221"/>
      <c r="BE23" s="1221"/>
      <c r="BF23" s="1235"/>
    </row>
    <row r="24" spans="2:58" ht="20.25" customHeight="1">
      <c r="B24" s="1284"/>
      <c r="C24" s="956"/>
      <c r="D24" s="976"/>
      <c r="E24" s="986"/>
      <c r="F24" s="994" t="str">
        <f>C22</f>
        <v>管理者</v>
      </c>
      <c r="G24" s="1006"/>
      <c r="H24" s="1018"/>
      <c r="I24" s="1026"/>
      <c r="J24" s="1026"/>
      <c r="K24" s="1031"/>
      <c r="L24" s="1040"/>
      <c r="M24" s="1049"/>
      <c r="N24" s="1049"/>
      <c r="O24" s="1061"/>
      <c r="P24" s="1070" t="s">
        <v>316</v>
      </c>
      <c r="Q24" s="1079"/>
      <c r="R24" s="1087"/>
      <c r="S24" s="1104">
        <f>IF(S22="","",VLOOKUP(S22,'標準様式１【記載例】シフト記号表（勤務時間帯）'!$C$6:$U$35,19,FALSE))</f>
        <v>7</v>
      </c>
      <c r="T24" s="1117">
        <f>IF(T22="","",VLOOKUP(T22,'標準様式１【記載例】シフト記号表（勤務時間帯）'!$C$6:$U$35,19,FALSE))</f>
        <v>7</v>
      </c>
      <c r="U24" s="1117" t="str">
        <f>IF(U22="","",VLOOKUP(U22,'標準様式１【記載例】シフト記号表（勤務時間帯）'!$C$6:$U$35,19,FALSE))</f>
        <v/>
      </c>
      <c r="V24" s="1117">
        <f>IF(V22="","",VLOOKUP(V22,'標準様式１【記載例】シフト記号表（勤務時間帯）'!$C$6:$U$35,19,FALSE))</f>
        <v>7</v>
      </c>
      <c r="W24" s="1117">
        <f>IF(W22="","",VLOOKUP(W22,'標準様式１【記載例】シフト記号表（勤務時間帯）'!$C$6:$U$35,19,FALSE))</f>
        <v>7</v>
      </c>
      <c r="X24" s="1117" t="str">
        <f>IF(X22="","",VLOOKUP(X22,'標準様式１【記載例】シフト記号表（勤務時間帯）'!$C$6:$U$35,19,FALSE))</f>
        <v/>
      </c>
      <c r="Y24" s="1128">
        <f>IF(Y22="","",VLOOKUP(Y22,'標準様式１【記載例】シフト記号表（勤務時間帯）'!$C$6:$U$35,19,FALSE))</f>
        <v>7</v>
      </c>
      <c r="Z24" s="1104">
        <f>IF(Z22="","",VLOOKUP(Z22,'標準様式１【記載例】シフト記号表（勤務時間帯）'!$C$6:$U$35,19,FALSE))</f>
        <v>7</v>
      </c>
      <c r="AA24" s="1117">
        <f>IF(AA22="","",VLOOKUP(AA22,'標準様式１【記載例】シフト記号表（勤務時間帯）'!$C$6:$U$35,19,FALSE))</f>
        <v>7</v>
      </c>
      <c r="AB24" s="1117" t="str">
        <f>IF(AB22="","",VLOOKUP(AB22,'標準様式１【記載例】シフト記号表（勤務時間帯）'!$C$6:$U$35,19,FALSE))</f>
        <v/>
      </c>
      <c r="AC24" s="1117">
        <f>IF(AC22="","",VLOOKUP(AC22,'標準様式１【記載例】シフト記号表（勤務時間帯）'!$C$6:$U$35,19,FALSE))</f>
        <v>7</v>
      </c>
      <c r="AD24" s="1117">
        <f>IF(AD22="","",VLOOKUP(AD22,'標準様式１【記載例】シフト記号表（勤務時間帯）'!$C$6:$U$35,19,FALSE))</f>
        <v>7</v>
      </c>
      <c r="AE24" s="1117" t="str">
        <f>IF(AE22="","",VLOOKUP(AE22,'標準様式１【記載例】シフト記号表（勤務時間帯）'!$C$6:$U$35,19,FALSE))</f>
        <v/>
      </c>
      <c r="AF24" s="1128">
        <f>IF(AF22="","",VLOOKUP(AF22,'標準様式１【記載例】シフト記号表（勤務時間帯）'!$C$6:$U$35,19,FALSE))</f>
        <v>7</v>
      </c>
      <c r="AG24" s="1104">
        <f>IF(AG22="","",VLOOKUP(AG22,'標準様式１【記載例】シフト記号表（勤務時間帯）'!$C$6:$U$35,19,FALSE))</f>
        <v>7</v>
      </c>
      <c r="AH24" s="1117">
        <f>IF(AH22="","",VLOOKUP(AH22,'標準様式１【記載例】シフト記号表（勤務時間帯）'!$C$6:$U$35,19,FALSE))</f>
        <v>7</v>
      </c>
      <c r="AI24" s="1117" t="str">
        <f>IF(AI22="","",VLOOKUP(AI22,'標準様式１【記載例】シフト記号表（勤務時間帯）'!$C$6:$U$35,19,FALSE))</f>
        <v/>
      </c>
      <c r="AJ24" s="1117">
        <f>IF(AJ22="","",VLOOKUP(AJ22,'標準様式１【記載例】シフト記号表（勤務時間帯）'!$C$6:$U$35,19,FALSE))</f>
        <v>7</v>
      </c>
      <c r="AK24" s="1117">
        <f>IF(AK22="","",VLOOKUP(AK22,'標準様式１【記載例】シフト記号表（勤務時間帯）'!$C$6:$U$35,19,FALSE))</f>
        <v>7</v>
      </c>
      <c r="AL24" s="1117" t="str">
        <f>IF(AL22="","",VLOOKUP(AL22,'標準様式１【記載例】シフト記号表（勤務時間帯）'!$C$6:$U$35,19,FALSE))</f>
        <v/>
      </c>
      <c r="AM24" s="1128">
        <f>IF(AM22="","",VLOOKUP(AM22,'標準様式１【記載例】シフト記号表（勤務時間帯）'!$C$6:$U$35,19,FALSE))</f>
        <v>7</v>
      </c>
      <c r="AN24" s="1104">
        <f>IF(AN22="","",VLOOKUP(AN22,'標準様式１【記載例】シフト記号表（勤務時間帯）'!$C$6:$U$35,19,FALSE))</f>
        <v>7</v>
      </c>
      <c r="AO24" s="1117">
        <f>IF(AO22="","",VLOOKUP(AO22,'標準様式１【記載例】シフト記号表（勤務時間帯）'!$C$6:$U$35,19,FALSE))</f>
        <v>7</v>
      </c>
      <c r="AP24" s="1117" t="str">
        <f>IF(AP22="","",VLOOKUP(AP22,'標準様式１【記載例】シフト記号表（勤務時間帯）'!$C$6:$U$35,19,FALSE))</f>
        <v/>
      </c>
      <c r="AQ24" s="1117">
        <f>IF(AQ22="","",VLOOKUP(AQ22,'標準様式１【記載例】シフト記号表（勤務時間帯）'!$C$6:$U$35,19,FALSE))</f>
        <v>7</v>
      </c>
      <c r="AR24" s="1117">
        <f>IF(AR22="","",VLOOKUP(AR22,'標準様式１【記載例】シフト記号表（勤務時間帯）'!$C$6:$U$35,19,FALSE))</f>
        <v>7</v>
      </c>
      <c r="AS24" s="1117" t="str">
        <f>IF(AS22="","",VLOOKUP(AS22,'標準様式１【記載例】シフト記号表（勤務時間帯）'!$C$6:$U$35,19,FALSE))</f>
        <v/>
      </c>
      <c r="AT24" s="1128">
        <f>IF(AT22="","",VLOOKUP(AT22,'標準様式１【記載例】シフト記号表（勤務時間帯）'!$C$6:$U$35,19,FALSE))</f>
        <v>7</v>
      </c>
      <c r="AU24" s="1104" t="str">
        <f>IF(AU22="","",VLOOKUP(AU22,'標準様式１【記載例】シフト記号表（勤務時間帯）'!$C$6:$U$35,19,FALSE))</f>
        <v/>
      </c>
      <c r="AV24" s="1117" t="str">
        <f>IF(AV22="","",VLOOKUP(AV22,'標準様式１【記載例】シフト記号表（勤務時間帯）'!$C$6:$U$35,19,FALSE))</f>
        <v/>
      </c>
      <c r="AW24" s="1117" t="str">
        <f>IF(AW22="","",VLOOKUP(AW22,'標準様式１【記載例】シフト記号表（勤務時間帯）'!$C$6:$U$35,19,FALSE))</f>
        <v/>
      </c>
      <c r="AX24" s="1163">
        <f>IF($BB$3="４週",SUM(S24:AT24),IF($BB$3="暦月",SUM(S24:AW24),""))</f>
        <v>140</v>
      </c>
      <c r="AY24" s="1176"/>
      <c r="AZ24" s="1187">
        <f>IF($BB$3="４週",AX24/4,IF($BB$3="暦月",'標準様式１【記載例】認知症対応型通所'!AX24/('標準様式１【記載例】認知症対応型通所'!$BB$8/7),""))</f>
        <v>35</v>
      </c>
      <c r="BA24" s="1196"/>
      <c r="BB24" s="1207"/>
      <c r="BC24" s="1222"/>
      <c r="BD24" s="1222"/>
      <c r="BE24" s="1222"/>
      <c r="BF24" s="1236"/>
    </row>
    <row r="25" spans="2:58" ht="20.25" customHeight="1">
      <c r="B25" s="1284">
        <f>B22+1</f>
        <v>2</v>
      </c>
      <c r="C25" s="957" t="s">
        <v>510</v>
      </c>
      <c r="D25" s="977"/>
      <c r="E25" s="987"/>
      <c r="F25" s="995"/>
      <c r="G25" s="995" t="s">
        <v>427</v>
      </c>
      <c r="H25" s="1019" t="s">
        <v>278</v>
      </c>
      <c r="I25" s="1026"/>
      <c r="J25" s="1026"/>
      <c r="K25" s="1031"/>
      <c r="L25" s="1041" t="s">
        <v>247</v>
      </c>
      <c r="M25" s="1050"/>
      <c r="N25" s="1050"/>
      <c r="O25" s="1062"/>
      <c r="P25" s="1071" t="s">
        <v>589</v>
      </c>
      <c r="Q25" s="1080"/>
      <c r="R25" s="1088"/>
      <c r="S25" s="1102"/>
      <c r="T25" s="1115" t="s">
        <v>38</v>
      </c>
      <c r="U25" s="1115" t="s">
        <v>38</v>
      </c>
      <c r="V25" s="1115" t="s">
        <v>38</v>
      </c>
      <c r="W25" s="1115" t="s">
        <v>38</v>
      </c>
      <c r="X25" s="1115" t="s">
        <v>38</v>
      </c>
      <c r="Y25" s="1126"/>
      <c r="Z25" s="1102"/>
      <c r="AA25" s="1115" t="s">
        <v>38</v>
      </c>
      <c r="AB25" s="1115" t="s">
        <v>38</v>
      </c>
      <c r="AC25" s="1115" t="s">
        <v>38</v>
      </c>
      <c r="AD25" s="1115" t="s">
        <v>38</v>
      </c>
      <c r="AE25" s="1115" t="s">
        <v>38</v>
      </c>
      <c r="AF25" s="1126"/>
      <c r="AG25" s="1102"/>
      <c r="AH25" s="1115" t="s">
        <v>38</v>
      </c>
      <c r="AI25" s="1115" t="s">
        <v>38</v>
      </c>
      <c r="AJ25" s="1115" t="s">
        <v>38</v>
      </c>
      <c r="AK25" s="1115" t="s">
        <v>38</v>
      </c>
      <c r="AL25" s="1115" t="s">
        <v>38</v>
      </c>
      <c r="AM25" s="1126"/>
      <c r="AN25" s="1102"/>
      <c r="AO25" s="1115" t="s">
        <v>38</v>
      </c>
      <c r="AP25" s="1115" t="s">
        <v>38</v>
      </c>
      <c r="AQ25" s="1115" t="s">
        <v>38</v>
      </c>
      <c r="AR25" s="1115" t="s">
        <v>38</v>
      </c>
      <c r="AS25" s="1115" t="s">
        <v>38</v>
      </c>
      <c r="AT25" s="1126"/>
      <c r="AU25" s="1102"/>
      <c r="AV25" s="1115"/>
      <c r="AW25" s="1115"/>
      <c r="AX25" s="1164"/>
      <c r="AY25" s="1177"/>
      <c r="AZ25" s="1188"/>
      <c r="BA25" s="1197"/>
      <c r="BB25" s="1208"/>
      <c r="BC25" s="1223"/>
      <c r="BD25" s="1223"/>
      <c r="BE25" s="1223"/>
      <c r="BF25" s="1237"/>
    </row>
    <row r="26" spans="2:58" ht="20.25" customHeight="1">
      <c r="B26" s="1284"/>
      <c r="C26" s="955"/>
      <c r="D26" s="975"/>
      <c r="E26" s="985"/>
      <c r="F26" s="993"/>
      <c r="G26" s="1006"/>
      <c r="H26" s="1018"/>
      <c r="I26" s="1026"/>
      <c r="J26" s="1026"/>
      <c r="K26" s="1031"/>
      <c r="L26" s="1040"/>
      <c r="M26" s="1049"/>
      <c r="N26" s="1049"/>
      <c r="O26" s="1061"/>
      <c r="P26" s="1069" t="s">
        <v>590</v>
      </c>
      <c r="Q26" s="1078"/>
      <c r="R26" s="1086"/>
      <c r="S26" s="1103" t="str">
        <f>IF(S25="","",VLOOKUP(S25,'標準様式１【記載例】シフト記号表（勤務時間帯）'!$C$6:$K$35,9,FALSE))</f>
        <v/>
      </c>
      <c r="T26" s="1116">
        <f>IF(T25="","",VLOOKUP(T25,'標準様式１【記載例】シフト記号表（勤務時間帯）'!$C$6:$K$35,9,FALSE))</f>
        <v>8</v>
      </c>
      <c r="U26" s="1116">
        <f>IF(U25="","",VLOOKUP(U25,'標準様式１【記載例】シフト記号表（勤務時間帯）'!$C$6:$K$35,9,FALSE))</f>
        <v>8</v>
      </c>
      <c r="V26" s="1116">
        <f>IF(V25="","",VLOOKUP(V25,'標準様式１【記載例】シフト記号表（勤務時間帯）'!$C$6:$K$35,9,FALSE))</f>
        <v>8</v>
      </c>
      <c r="W26" s="1116">
        <f>IF(W25="","",VLOOKUP(W25,'標準様式１【記載例】シフト記号表（勤務時間帯）'!$C$6:$K$35,9,FALSE))</f>
        <v>8</v>
      </c>
      <c r="X26" s="1116">
        <f>IF(X25="","",VLOOKUP(X25,'標準様式１【記載例】シフト記号表（勤務時間帯）'!$C$6:$K$35,9,FALSE))</f>
        <v>8</v>
      </c>
      <c r="Y26" s="1127" t="str">
        <f>IF(Y25="","",VLOOKUP(Y25,'標準様式１【記載例】シフト記号表（勤務時間帯）'!$C$6:$K$35,9,FALSE))</f>
        <v/>
      </c>
      <c r="Z26" s="1103" t="str">
        <f>IF(Z25="","",VLOOKUP(Z25,'標準様式１【記載例】シフト記号表（勤務時間帯）'!$C$6:$K$35,9,FALSE))</f>
        <v/>
      </c>
      <c r="AA26" s="1116">
        <f>IF(AA25="","",VLOOKUP(AA25,'標準様式１【記載例】シフト記号表（勤務時間帯）'!$C$6:$K$35,9,FALSE))</f>
        <v>8</v>
      </c>
      <c r="AB26" s="1116">
        <f>IF(AB25="","",VLOOKUP(AB25,'標準様式１【記載例】シフト記号表（勤務時間帯）'!$C$6:$K$35,9,FALSE))</f>
        <v>8</v>
      </c>
      <c r="AC26" s="1116">
        <f>IF(AC25="","",VLOOKUP(AC25,'標準様式１【記載例】シフト記号表（勤務時間帯）'!$C$6:$K$35,9,FALSE))</f>
        <v>8</v>
      </c>
      <c r="AD26" s="1116">
        <f>IF(AD25="","",VLOOKUP(AD25,'標準様式１【記載例】シフト記号表（勤務時間帯）'!$C$6:$K$35,9,FALSE))</f>
        <v>8</v>
      </c>
      <c r="AE26" s="1116">
        <f>IF(AE25="","",VLOOKUP(AE25,'標準様式１【記載例】シフト記号表（勤務時間帯）'!$C$6:$K$35,9,FALSE))</f>
        <v>8</v>
      </c>
      <c r="AF26" s="1127" t="str">
        <f>IF(AF25="","",VLOOKUP(AF25,'標準様式１【記載例】シフト記号表（勤務時間帯）'!$C$6:$K$35,9,FALSE))</f>
        <v/>
      </c>
      <c r="AG26" s="1103" t="str">
        <f>IF(AG25="","",VLOOKUP(AG25,'標準様式１【記載例】シフト記号表（勤務時間帯）'!$C$6:$K$35,9,FALSE))</f>
        <v/>
      </c>
      <c r="AH26" s="1116">
        <f>IF(AH25="","",VLOOKUP(AH25,'標準様式１【記載例】シフト記号表（勤務時間帯）'!$C$6:$K$35,9,FALSE))</f>
        <v>8</v>
      </c>
      <c r="AI26" s="1116">
        <f>IF(AI25="","",VLOOKUP(AI25,'標準様式１【記載例】シフト記号表（勤務時間帯）'!$C$6:$K$35,9,FALSE))</f>
        <v>8</v>
      </c>
      <c r="AJ26" s="1116">
        <f>IF(AJ25="","",VLOOKUP(AJ25,'標準様式１【記載例】シフト記号表（勤務時間帯）'!$C$6:$K$35,9,FALSE))</f>
        <v>8</v>
      </c>
      <c r="AK26" s="1116">
        <f>IF(AK25="","",VLOOKUP(AK25,'標準様式１【記載例】シフト記号表（勤務時間帯）'!$C$6:$K$35,9,FALSE))</f>
        <v>8</v>
      </c>
      <c r="AL26" s="1116">
        <f>IF(AL25="","",VLOOKUP(AL25,'標準様式１【記載例】シフト記号表（勤務時間帯）'!$C$6:$K$35,9,FALSE))</f>
        <v>8</v>
      </c>
      <c r="AM26" s="1127" t="str">
        <f>IF(AM25="","",VLOOKUP(AM25,'標準様式１【記載例】シフト記号表（勤務時間帯）'!$C$6:$K$35,9,FALSE))</f>
        <v/>
      </c>
      <c r="AN26" s="1103" t="str">
        <f>IF(AN25="","",VLOOKUP(AN25,'標準様式１【記載例】シフト記号表（勤務時間帯）'!$C$6:$K$35,9,FALSE))</f>
        <v/>
      </c>
      <c r="AO26" s="1116">
        <f>IF(AO25="","",VLOOKUP(AO25,'標準様式１【記載例】シフト記号表（勤務時間帯）'!$C$6:$K$35,9,FALSE))</f>
        <v>8</v>
      </c>
      <c r="AP26" s="1116">
        <f>IF(AP25="","",VLOOKUP(AP25,'標準様式１【記載例】シフト記号表（勤務時間帯）'!$C$6:$K$35,9,FALSE))</f>
        <v>8</v>
      </c>
      <c r="AQ26" s="1116">
        <f>IF(AQ25="","",VLOOKUP(AQ25,'標準様式１【記載例】シフト記号表（勤務時間帯）'!$C$6:$K$35,9,FALSE))</f>
        <v>8</v>
      </c>
      <c r="AR26" s="1116">
        <f>IF(AR25="","",VLOOKUP(AR25,'標準様式１【記載例】シフト記号表（勤務時間帯）'!$C$6:$K$35,9,FALSE))</f>
        <v>8</v>
      </c>
      <c r="AS26" s="1116">
        <f>IF(AS25="","",VLOOKUP(AS25,'標準様式１【記載例】シフト記号表（勤務時間帯）'!$C$6:$K$35,9,FALSE))</f>
        <v>8</v>
      </c>
      <c r="AT26" s="1127" t="str">
        <f>IF(AT25="","",VLOOKUP(AT25,'標準様式１【記載例】シフト記号表（勤務時間帯）'!$C$6:$K$35,9,FALSE))</f>
        <v/>
      </c>
      <c r="AU26" s="1103" t="str">
        <f>IF(AU25="","",VLOOKUP(AU25,'標準様式１【記載例】シフト記号表（勤務時間帯）'!$C$6:$K$35,9,FALSE))</f>
        <v/>
      </c>
      <c r="AV26" s="1116" t="str">
        <f>IF(AV25="","",VLOOKUP(AV25,'標準様式１【記載例】シフト記号表（勤務時間帯）'!$C$6:$K$35,9,FALSE))</f>
        <v/>
      </c>
      <c r="AW26" s="1116" t="str">
        <f>IF(AW25="","",VLOOKUP(AW25,'標準様式１【記載例】シフト記号表（勤務時間帯）'!$C$6:$K$35,9,FALSE))</f>
        <v/>
      </c>
      <c r="AX26" s="1162">
        <f>IF($BB$3="４週",SUM(S26:AT26),IF($BB$3="暦月",SUM(S26:AW26),""))</f>
        <v>160</v>
      </c>
      <c r="AY26" s="1175"/>
      <c r="AZ26" s="1186">
        <f>IF($BB$3="４週",AX26/4,IF($BB$3="暦月",'標準様式１【記載例】認知症対応型通所'!AX26/('標準様式１【記載例】認知症対応型通所'!$BB$8/7),""))</f>
        <v>40</v>
      </c>
      <c r="BA26" s="1195"/>
      <c r="BB26" s="1206"/>
      <c r="BC26" s="1221"/>
      <c r="BD26" s="1221"/>
      <c r="BE26" s="1221"/>
      <c r="BF26" s="1235"/>
    </row>
    <row r="27" spans="2:58" ht="20.25" customHeight="1">
      <c r="B27" s="1284"/>
      <c r="C27" s="956"/>
      <c r="D27" s="976"/>
      <c r="E27" s="986"/>
      <c r="F27" s="993" t="str">
        <f>C25</f>
        <v>生活相談員</v>
      </c>
      <c r="G27" s="1007"/>
      <c r="H27" s="1018"/>
      <c r="I27" s="1026"/>
      <c r="J27" s="1026"/>
      <c r="K27" s="1031"/>
      <c r="L27" s="1042"/>
      <c r="M27" s="1051"/>
      <c r="N27" s="1051"/>
      <c r="O27" s="1063"/>
      <c r="P27" s="1070" t="s">
        <v>316</v>
      </c>
      <c r="Q27" s="1079"/>
      <c r="R27" s="1087"/>
      <c r="S27" s="1104" t="str">
        <f>IF(S25="","",VLOOKUP(S25,'標準様式１【記載例】シフト記号表（勤務時間帯）'!$C$6:$U$35,19,FALSE))</f>
        <v/>
      </c>
      <c r="T27" s="1117">
        <f>IF(T25="","",VLOOKUP(T25,'標準様式１【記載例】シフト記号表（勤務時間帯）'!$C$6:$U$35,19,FALSE))</f>
        <v>7</v>
      </c>
      <c r="U27" s="1117">
        <f>IF(U25="","",VLOOKUP(U25,'標準様式１【記載例】シフト記号表（勤務時間帯）'!$C$6:$U$35,19,FALSE))</f>
        <v>7</v>
      </c>
      <c r="V27" s="1117">
        <f>IF(V25="","",VLOOKUP(V25,'標準様式１【記載例】シフト記号表（勤務時間帯）'!$C$6:$U$35,19,FALSE))</f>
        <v>7</v>
      </c>
      <c r="W27" s="1117">
        <f>IF(W25="","",VLOOKUP(W25,'標準様式１【記載例】シフト記号表（勤務時間帯）'!$C$6:$U$35,19,FALSE))</f>
        <v>7</v>
      </c>
      <c r="X27" s="1117">
        <f>IF(X25="","",VLOOKUP(X25,'標準様式１【記載例】シフト記号表（勤務時間帯）'!$C$6:$U$35,19,FALSE))</f>
        <v>7</v>
      </c>
      <c r="Y27" s="1128" t="str">
        <f>IF(Y25="","",VLOOKUP(Y25,'標準様式１【記載例】シフト記号表（勤務時間帯）'!$C$6:$U$35,19,FALSE))</f>
        <v/>
      </c>
      <c r="Z27" s="1104" t="str">
        <f>IF(Z25="","",VLOOKUP(Z25,'標準様式１【記載例】シフト記号表（勤務時間帯）'!$C$6:$U$35,19,FALSE))</f>
        <v/>
      </c>
      <c r="AA27" s="1117">
        <f>IF(AA25="","",VLOOKUP(AA25,'標準様式１【記載例】シフト記号表（勤務時間帯）'!$C$6:$U$35,19,FALSE))</f>
        <v>7</v>
      </c>
      <c r="AB27" s="1117">
        <f>IF(AB25="","",VLOOKUP(AB25,'標準様式１【記載例】シフト記号表（勤務時間帯）'!$C$6:$U$35,19,FALSE))</f>
        <v>7</v>
      </c>
      <c r="AC27" s="1117">
        <f>IF(AC25="","",VLOOKUP(AC25,'標準様式１【記載例】シフト記号表（勤務時間帯）'!$C$6:$U$35,19,FALSE))</f>
        <v>7</v>
      </c>
      <c r="AD27" s="1117">
        <f>IF(AD25="","",VLOOKUP(AD25,'標準様式１【記載例】シフト記号表（勤務時間帯）'!$C$6:$U$35,19,FALSE))</f>
        <v>7</v>
      </c>
      <c r="AE27" s="1117">
        <f>IF(AE25="","",VLOOKUP(AE25,'標準様式１【記載例】シフト記号表（勤務時間帯）'!$C$6:$U$35,19,FALSE))</f>
        <v>7</v>
      </c>
      <c r="AF27" s="1128" t="str">
        <f>IF(AF25="","",VLOOKUP(AF25,'標準様式１【記載例】シフト記号表（勤務時間帯）'!$C$6:$U$35,19,FALSE))</f>
        <v/>
      </c>
      <c r="AG27" s="1104" t="str">
        <f>IF(AG25="","",VLOOKUP(AG25,'標準様式１【記載例】シフト記号表（勤務時間帯）'!$C$6:$U$35,19,FALSE))</f>
        <v/>
      </c>
      <c r="AH27" s="1117">
        <f>IF(AH25="","",VLOOKUP(AH25,'標準様式１【記載例】シフト記号表（勤務時間帯）'!$C$6:$U$35,19,FALSE))</f>
        <v>7</v>
      </c>
      <c r="AI27" s="1117">
        <f>IF(AI25="","",VLOOKUP(AI25,'標準様式１【記載例】シフト記号表（勤務時間帯）'!$C$6:$U$35,19,FALSE))</f>
        <v>7</v>
      </c>
      <c r="AJ27" s="1117">
        <f>IF(AJ25="","",VLOOKUP(AJ25,'標準様式１【記載例】シフト記号表（勤務時間帯）'!$C$6:$U$35,19,FALSE))</f>
        <v>7</v>
      </c>
      <c r="AK27" s="1117">
        <f>IF(AK25="","",VLOOKUP(AK25,'標準様式１【記載例】シフト記号表（勤務時間帯）'!$C$6:$U$35,19,FALSE))</f>
        <v>7</v>
      </c>
      <c r="AL27" s="1117">
        <f>IF(AL25="","",VLOOKUP(AL25,'標準様式１【記載例】シフト記号表（勤務時間帯）'!$C$6:$U$35,19,FALSE))</f>
        <v>7</v>
      </c>
      <c r="AM27" s="1128" t="str">
        <f>IF(AM25="","",VLOOKUP(AM25,'標準様式１【記載例】シフト記号表（勤務時間帯）'!$C$6:$U$35,19,FALSE))</f>
        <v/>
      </c>
      <c r="AN27" s="1104" t="str">
        <f>IF(AN25="","",VLOOKUP(AN25,'標準様式１【記載例】シフト記号表（勤務時間帯）'!$C$6:$U$35,19,FALSE))</f>
        <v/>
      </c>
      <c r="AO27" s="1117">
        <f>IF(AO25="","",VLOOKUP(AO25,'標準様式１【記載例】シフト記号表（勤務時間帯）'!$C$6:$U$35,19,FALSE))</f>
        <v>7</v>
      </c>
      <c r="AP27" s="1117">
        <f>IF(AP25="","",VLOOKUP(AP25,'標準様式１【記載例】シフト記号表（勤務時間帯）'!$C$6:$U$35,19,FALSE))</f>
        <v>7</v>
      </c>
      <c r="AQ27" s="1117">
        <f>IF(AQ25="","",VLOOKUP(AQ25,'標準様式１【記載例】シフト記号表（勤務時間帯）'!$C$6:$U$35,19,FALSE))</f>
        <v>7</v>
      </c>
      <c r="AR27" s="1117">
        <f>IF(AR25="","",VLOOKUP(AR25,'標準様式１【記載例】シフト記号表（勤務時間帯）'!$C$6:$U$35,19,FALSE))</f>
        <v>7</v>
      </c>
      <c r="AS27" s="1117">
        <f>IF(AS25="","",VLOOKUP(AS25,'標準様式１【記載例】シフト記号表（勤務時間帯）'!$C$6:$U$35,19,FALSE))</f>
        <v>7</v>
      </c>
      <c r="AT27" s="1128" t="str">
        <f>IF(AT25="","",VLOOKUP(AT25,'標準様式１【記載例】シフト記号表（勤務時間帯）'!$C$6:$U$35,19,FALSE))</f>
        <v/>
      </c>
      <c r="AU27" s="1104" t="str">
        <f>IF(AU25="","",VLOOKUP(AU25,'標準様式１【記載例】シフト記号表（勤務時間帯）'!$C$6:$U$35,19,FALSE))</f>
        <v/>
      </c>
      <c r="AV27" s="1117" t="str">
        <f>IF(AV25="","",VLOOKUP(AV25,'標準様式１【記載例】シフト記号表（勤務時間帯）'!$C$6:$U$35,19,FALSE))</f>
        <v/>
      </c>
      <c r="AW27" s="1117" t="str">
        <f>IF(AW25="","",VLOOKUP(AW25,'標準様式１【記載例】シフト記号表（勤務時間帯）'!$C$6:$U$35,19,FALSE))</f>
        <v/>
      </c>
      <c r="AX27" s="1163">
        <f>IF($BB$3="４週",SUM(S27:AT27),IF($BB$3="暦月",SUM(S27:AW27),""))</f>
        <v>140</v>
      </c>
      <c r="AY27" s="1176"/>
      <c r="AZ27" s="1187">
        <f>IF($BB$3="４週",AX27/4,IF($BB$3="暦月",'標準様式１【記載例】認知症対応型通所'!AX27/('標準様式１【記載例】認知症対応型通所'!$BB$8/7),""))</f>
        <v>35</v>
      </c>
      <c r="BA27" s="1196"/>
      <c r="BB27" s="1207"/>
      <c r="BC27" s="1222"/>
      <c r="BD27" s="1222"/>
      <c r="BE27" s="1222"/>
      <c r="BF27" s="1236"/>
    </row>
    <row r="28" spans="2:58" ht="20.25" customHeight="1">
      <c r="B28" s="1284">
        <f>B25+1</f>
        <v>3</v>
      </c>
      <c r="C28" s="958" t="s">
        <v>510</v>
      </c>
      <c r="D28" s="978"/>
      <c r="E28" s="988"/>
      <c r="F28" s="995"/>
      <c r="G28" s="995" t="s">
        <v>31</v>
      </c>
      <c r="H28" s="1019" t="s">
        <v>562</v>
      </c>
      <c r="I28" s="1026"/>
      <c r="J28" s="1026"/>
      <c r="K28" s="1031"/>
      <c r="L28" s="1041" t="s">
        <v>615</v>
      </c>
      <c r="M28" s="1050"/>
      <c r="N28" s="1050"/>
      <c r="O28" s="1062"/>
      <c r="P28" s="1071" t="s">
        <v>589</v>
      </c>
      <c r="Q28" s="1080"/>
      <c r="R28" s="1088"/>
      <c r="S28" s="1102" t="s">
        <v>38</v>
      </c>
      <c r="T28" s="1115"/>
      <c r="U28" s="1115"/>
      <c r="V28" s="1115"/>
      <c r="W28" s="1115"/>
      <c r="X28" s="1115"/>
      <c r="Y28" s="1126" t="s">
        <v>38</v>
      </c>
      <c r="Z28" s="1102" t="s">
        <v>38</v>
      </c>
      <c r="AA28" s="1115"/>
      <c r="AB28" s="1115"/>
      <c r="AC28" s="1115"/>
      <c r="AD28" s="1115"/>
      <c r="AE28" s="1115"/>
      <c r="AF28" s="1126" t="s">
        <v>38</v>
      </c>
      <c r="AG28" s="1102" t="s">
        <v>38</v>
      </c>
      <c r="AH28" s="1115"/>
      <c r="AI28" s="1115"/>
      <c r="AJ28" s="1115"/>
      <c r="AK28" s="1115"/>
      <c r="AL28" s="1115"/>
      <c r="AM28" s="1126" t="s">
        <v>38</v>
      </c>
      <c r="AN28" s="1102" t="s">
        <v>38</v>
      </c>
      <c r="AO28" s="1115"/>
      <c r="AP28" s="1115"/>
      <c r="AQ28" s="1115"/>
      <c r="AR28" s="1115"/>
      <c r="AS28" s="1115"/>
      <c r="AT28" s="1126" t="s">
        <v>38</v>
      </c>
      <c r="AU28" s="1102"/>
      <c r="AV28" s="1115"/>
      <c r="AW28" s="1115"/>
      <c r="AX28" s="1164"/>
      <c r="AY28" s="1177"/>
      <c r="AZ28" s="1188"/>
      <c r="BA28" s="1197"/>
      <c r="BB28" s="1208" t="s">
        <v>591</v>
      </c>
      <c r="BC28" s="1223"/>
      <c r="BD28" s="1223"/>
      <c r="BE28" s="1223"/>
      <c r="BF28" s="1237"/>
    </row>
    <row r="29" spans="2:58" ht="20.25" customHeight="1">
      <c r="B29" s="1284"/>
      <c r="C29" s="959"/>
      <c r="D29" s="979"/>
      <c r="E29" s="989"/>
      <c r="F29" s="993"/>
      <c r="G29" s="1006"/>
      <c r="H29" s="1018"/>
      <c r="I29" s="1026"/>
      <c r="J29" s="1026"/>
      <c r="K29" s="1031"/>
      <c r="L29" s="1040"/>
      <c r="M29" s="1049"/>
      <c r="N29" s="1049"/>
      <c r="O29" s="1061"/>
      <c r="P29" s="1069" t="s">
        <v>590</v>
      </c>
      <c r="Q29" s="1078"/>
      <c r="R29" s="1086"/>
      <c r="S29" s="1103">
        <f>IF(S28="","",VLOOKUP(S28,'標準様式１【記載例】シフト記号表（勤務時間帯）'!$C$6:$K$35,9,FALSE))</f>
        <v>8</v>
      </c>
      <c r="T29" s="1116" t="str">
        <f>IF(T28="","",VLOOKUP(T28,'標準様式１【記載例】シフト記号表（勤務時間帯）'!$C$6:$K$35,9,FALSE))</f>
        <v/>
      </c>
      <c r="U29" s="1116" t="str">
        <f>IF(U28="","",VLOOKUP(U28,'標準様式１【記載例】シフト記号表（勤務時間帯）'!$C$6:$K$35,9,FALSE))</f>
        <v/>
      </c>
      <c r="V29" s="1116" t="str">
        <f>IF(V28="","",VLOOKUP(V28,'標準様式１【記載例】シフト記号表（勤務時間帯）'!$C$6:$K$35,9,FALSE))</f>
        <v/>
      </c>
      <c r="W29" s="1116" t="str">
        <f>IF(W28="","",VLOOKUP(W28,'標準様式１【記載例】シフト記号表（勤務時間帯）'!$C$6:$K$35,9,FALSE))</f>
        <v/>
      </c>
      <c r="X29" s="1116" t="str">
        <f>IF(X28="","",VLOOKUP(X28,'標準様式１【記載例】シフト記号表（勤務時間帯）'!$C$6:$K$35,9,FALSE))</f>
        <v/>
      </c>
      <c r="Y29" s="1127">
        <f>IF(Y28="","",VLOOKUP(Y28,'標準様式１【記載例】シフト記号表（勤務時間帯）'!$C$6:$K$35,9,FALSE))</f>
        <v>8</v>
      </c>
      <c r="Z29" s="1103">
        <f>IF(Z28="","",VLOOKUP(Z28,'標準様式１【記載例】シフト記号表（勤務時間帯）'!$C$6:$K$35,9,FALSE))</f>
        <v>8</v>
      </c>
      <c r="AA29" s="1116" t="str">
        <f>IF(AA28="","",VLOOKUP(AA28,'標準様式１【記載例】シフト記号表（勤務時間帯）'!$C$6:$K$35,9,FALSE))</f>
        <v/>
      </c>
      <c r="AB29" s="1116" t="str">
        <f>IF(AB28="","",VLOOKUP(AB28,'標準様式１【記載例】シフト記号表（勤務時間帯）'!$C$6:$K$35,9,FALSE))</f>
        <v/>
      </c>
      <c r="AC29" s="1116" t="str">
        <f>IF(AC28="","",VLOOKUP(AC28,'標準様式１【記載例】シフト記号表（勤務時間帯）'!$C$6:$K$35,9,FALSE))</f>
        <v/>
      </c>
      <c r="AD29" s="1116" t="str">
        <f>IF(AD28="","",VLOOKUP(AD28,'標準様式１【記載例】シフト記号表（勤務時間帯）'!$C$6:$K$35,9,FALSE))</f>
        <v/>
      </c>
      <c r="AE29" s="1116" t="str">
        <f>IF(AE28="","",VLOOKUP(AE28,'標準様式１【記載例】シフト記号表（勤務時間帯）'!$C$6:$K$35,9,FALSE))</f>
        <v/>
      </c>
      <c r="AF29" s="1127">
        <f>IF(AF28="","",VLOOKUP(AF28,'標準様式１【記載例】シフト記号表（勤務時間帯）'!$C$6:$K$35,9,FALSE))</f>
        <v>8</v>
      </c>
      <c r="AG29" s="1103">
        <f>IF(AG28="","",VLOOKUP(AG28,'標準様式１【記載例】シフト記号表（勤務時間帯）'!$C$6:$K$35,9,FALSE))</f>
        <v>8</v>
      </c>
      <c r="AH29" s="1116" t="str">
        <f>IF(AH28="","",VLOOKUP(AH28,'標準様式１【記載例】シフト記号表（勤務時間帯）'!$C$6:$K$35,9,FALSE))</f>
        <v/>
      </c>
      <c r="AI29" s="1116" t="str">
        <f>IF(AI28="","",VLOOKUP(AI28,'標準様式１【記載例】シフト記号表（勤務時間帯）'!$C$6:$K$35,9,FALSE))</f>
        <v/>
      </c>
      <c r="AJ29" s="1116" t="str">
        <f>IF(AJ28="","",VLOOKUP(AJ28,'標準様式１【記載例】シフト記号表（勤務時間帯）'!$C$6:$K$35,9,FALSE))</f>
        <v/>
      </c>
      <c r="AK29" s="1116" t="str">
        <f>IF(AK28="","",VLOOKUP(AK28,'標準様式１【記載例】シフト記号表（勤務時間帯）'!$C$6:$K$35,9,FALSE))</f>
        <v/>
      </c>
      <c r="AL29" s="1116" t="str">
        <f>IF(AL28="","",VLOOKUP(AL28,'標準様式１【記載例】シフト記号表（勤務時間帯）'!$C$6:$K$35,9,FALSE))</f>
        <v/>
      </c>
      <c r="AM29" s="1127">
        <f>IF(AM28="","",VLOOKUP(AM28,'標準様式１【記載例】シフト記号表（勤務時間帯）'!$C$6:$K$35,9,FALSE))</f>
        <v>8</v>
      </c>
      <c r="AN29" s="1103">
        <f>IF(AN28="","",VLOOKUP(AN28,'標準様式１【記載例】シフト記号表（勤務時間帯）'!$C$6:$K$35,9,FALSE))</f>
        <v>8</v>
      </c>
      <c r="AO29" s="1116" t="str">
        <f>IF(AO28="","",VLOOKUP(AO28,'標準様式１【記載例】シフト記号表（勤務時間帯）'!$C$6:$K$35,9,FALSE))</f>
        <v/>
      </c>
      <c r="AP29" s="1116" t="str">
        <f>IF(AP28="","",VLOOKUP(AP28,'標準様式１【記載例】シフト記号表（勤務時間帯）'!$C$6:$K$35,9,FALSE))</f>
        <v/>
      </c>
      <c r="AQ29" s="1116" t="str">
        <f>IF(AQ28="","",VLOOKUP(AQ28,'標準様式１【記載例】シフト記号表（勤務時間帯）'!$C$6:$K$35,9,FALSE))</f>
        <v/>
      </c>
      <c r="AR29" s="1116" t="str">
        <f>IF(AR28="","",VLOOKUP(AR28,'標準様式１【記載例】シフト記号表（勤務時間帯）'!$C$6:$K$35,9,FALSE))</f>
        <v/>
      </c>
      <c r="AS29" s="1116" t="str">
        <f>IF(AS28="","",VLOOKUP(AS28,'標準様式１【記載例】シフト記号表（勤務時間帯）'!$C$6:$K$35,9,FALSE))</f>
        <v/>
      </c>
      <c r="AT29" s="1127">
        <f>IF(AT28="","",VLOOKUP(AT28,'標準様式１【記載例】シフト記号表（勤務時間帯）'!$C$6:$K$35,9,FALSE))</f>
        <v>8</v>
      </c>
      <c r="AU29" s="1103" t="str">
        <f>IF(AU28="","",VLOOKUP(AU28,'標準様式１【記載例】シフト記号表（勤務時間帯）'!$C$6:$K$35,9,FALSE))</f>
        <v/>
      </c>
      <c r="AV29" s="1116" t="str">
        <f>IF(AV28="","",VLOOKUP(AV28,'標準様式１【記載例】シフト記号表（勤務時間帯）'!$C$6:$K$35,9,FALSE))</f>
        <v/>
      </c>
      <c r="AW29" s="1116" t="str">
        <f>IF(AW28="","",VLOOKUP(AW28,'標準様式１【記載例】シフト記号表（勤務時間帯）'!$C$6:$K$35,9,FALSE))</f>
        <v/>
      </c>
      <c r="AX29" s="1162">
        <f>IF($BB$3="４週",SUM(S29:AT29),IF($BB$3="暦月",SUM(S29:AW29),""))</f>
        <v>64</v>
      </c>
      <c r="AY29" s="1175"/>
      <c r="AZ29" s="1186">
        <f>IF($BB$3="４週",AX29/4,IF($BB$3="暦月",'標準様式１【記載例】認知症対応型通所'!AX29/('標準様式１【記載例】認知症対応型通所'!$BB$8/7),""))</f>
        <v>16</v>
      </c>
      <c r="BA29" s="1195"/>
      <c r="BB29" s="1206"/>
      <c r="BC29" s="1221"/>
      <c r="BD29" s="1221"/>
      <c r="BE29" s="1221"/>
      <c r="BF29" s="1235"/>
    </row>
    <row r="30" spans="2:58" ht="20.25" customHeight="1">
      <c r="B30" s="1284"/>
      <c r="C30" s="960"/>
      <c r="D30" s="980"/>
      <c r="E30" s="990"/>
      <c r="F30" s="993" t="str">
        <f>C28</f>
        <v>生活相談員</v>
      </c>
      <c r="G30" s="1007"/>
      <c r="H30" s="1018"/>
      <c r="I30" s="1026"/>
      <c r="J30" s="1026"/>
      <c r="K30" s="1031"/>
      <c r="L30" s="1042"/>
      <c r="M30" s="1051"/>
      <c r="N30" s="1051"/>
      <c r="O30" s="1063"/>
      <c r="P30" s="1070" t="s">
        <v>316</v>
      </c>
      <c r="Q30" s="1079"/>
      <c r="R30" s="1087"/>
      <c r="S30" s="1104">
        <f>IF(S28="","",VLOOKUP(S28,'標準様式１【記載例】シフト記号表（勤務時間帯）'!$C$6:$U$35,19,FALSE))</f>
        <v>7</v>
      </c>
      <c r="T30" s="1117" t="str">
        <f>IF(T28="","",VLOOKUP(T28,'標準様式１【記載例】シフト記号表（勤務時間帯）'!$C$6:$U$35,19,FALSE))</f>
        <v/>
      </c>
      <c r="U30" s="1117" t="str">
        <f>IF(U28="","",VLOOKUP(U28,'標準様式１【記載例】シフト記号表（勤務時間帯）'!$C$6:$U$35,19,FALSE))</f>
        <v/>
      </c>
      <c r="V30" s="1117" t="str">
        <f>IF(V28="","",VLOOKUP(V28,'標準様式１【記載例】シフト記号表（勤務時間帯）'!$C$6:$U$35,19,FALSE))</f>
        <v/>
      </c>
      <c r="W30" s="1117" t="str">
        <f>IF(W28="","",VLOOKUP(W28,'標準様式１【記載例】シフト記号表（勤務時間帯）'!$C$6:$U$35,19,FALSE))</f>
        <v/>
      </c>
      <c r="X30" s="1117" t="str">
        <f>IF(X28="","",VLOOKUP(X28,'標準様式１【記載例】シフト記号表（勤務時間帯）'!$C$6:$U$35,19,FALSE))</f>
        <v/>
      </c>
      <c r="Y30" s="1128">
        <f>IF(Y28="","",VLOOKUP(Y28,'標準様式１【記載例】シフト記号表（勤務時間帯）'!$C$6:$U$35,19,FALSE))</f>
        <v>7</v>
      </c>
      <c r="Z30" s="1104">
        <f>IF(Z28="","",VLOOKUP(Z28,'標準様式１【記載例】シフト記号表（勤務時間帯）'!$C$6:$U$35,19,FALSE))</f>
        <v>7</v>
      </c>
      <c r="AA30" s="1117" t="str">
        <f>IF(AA28="","",VLOOKUP(AA28,'標準様式１【記載例】シフト記号表（勤務時間帯）'!$C$6:$U$35,19,FALSE))</f>
        <v/>
      </c>
      <c r="AB30" s="1117" t="str">
        <f>IF(AB28="","",VLOOKUP(AB28,'標準様式１【記載例】シフト記号表（勤務時間帯）'!$C$6:$U$35,19,FALSE))</f>
        <v/>
      </c>
      <c r="AC30" s="1117" t="str">
        <f>IF(AC28="","",VLOOKUP(AC28,'標準様式１【記載例】シフト記号表（勤務時間帯）'!$C$6:$U$35,19,FALSE))</f>
        <v/>
      </c>
      <c r="AD30" s="1117" t="str">
        <f>IF(AD28="","",VLOOKUP(AD28,'標準様式１【記載例】シフト記号表（勤務時間帯）'!$C$6:$U$35,19,FALSE))</f>
        <v/>
      </c>
      <c r="AE30" s="1117" t="str">
        <f>IF(AE28="","",VLOOKUP(AE28,'標準様式１【記載例】シフト記号表（勤務時間帯）'!$C$6:$U$35,19,FALSE))</f>
        <v/>
      </c>
      <c r="AF30" s="1128">
        <f>IF(AF28="","",VLOOKUP(AF28,'標準様式１【記載例】シフト記号表（勤務時間帯）'!$C$6:$U$35,19,FALSE))</f>
        <v>7</v>
      </c>
      <c r="AG30" s="1104">
        <f>IF(AG28="","",VLOOKUP(AG28,'標準様式１【記載例】シフト記号表（勤務時間帯）'!$C$6:$U$35,19,FALSE))</f>
        <v>7</v>
      </c>
      <c r="AH30" s="1117" t="str">
        <f>IF(AH28="","",VLOOKUP(AH28,'標準様式１【記載例】シフト記号表（勤務時間帯）'!$C$6:$U$35,19,FALSE))</f>
        <v/>
      </c>
      <c r="AI30" s="1117" t="str">
        <f>IF(AI28="","",VLOOKUP(AI28,'標準様式１【記載例】シフト記号表（勤務時間帯）'!$C$6:$U$35,19,FALSE))</f>
        <v/>
      </c>
      <c r="AJ30" s="1117" t="str">
        <f>IF(AJ28="","",VLOOKUP(AJ28,'標準様式１【記載例】シフト記号表（勤務時間帯）'!$C$6:$U$35,19,FALSE))</f>
        <v/>
      </c>
      <c r="AK30" s="1117" t="str">
        <f>IF(AK28="","",VLOOKUP(AK28,'標準様式１【記載例】シフト記号表（勤務時間帯）'!$C$6:$U$35,19,FALSE))</f>
        <v/>
      </c>
      <c r="AL30" s="1117" t="str">
        <f>IF(AL28="","",VLOOKUP(AL28,'標準様式１【記載例】シフト記号表（勤務時間帯）'!$C$6:$U$35,19,FALSE))</f>
        <v/>
      </c>
      <c r="AM30" s="1128">
        <f>IF(AM28="","",VLOOKUP(AM28,'標準様式１【記載例】シフト記号表（勤務時間帯）'!$C$6:$U$35,19,FALSE))</f>
        <v>7</v>
      </c>
      <c r="AN30" s="1104">
        <f>IF(AN28="","",VLOOKUP(AN28,'標準様式１【記載例】シフト記号表（勤務時間帯）'!$C$6:$U$35,19,FALSE))</f>
        <v>7</v>
      </c>
      <c r="AO30" s="1117" t="str">
        <f>IF(AO28="","",VLOOKUP(AO28,'標準様式１【記載例】シフト記号表（勤務時間帯）'!$C$6:$U$35,19,FALSE))</f>
        <v/>
      </c>
      <c r="AP30" s="1117" t="str">
        <f>IF(AP28="","",VLOOKUP(AP28,'標準様式１【記載例】シフト記号表（勤務時間帯）'!$C$6:$U$35,19,FALSE))</f>
        <v/>
      </c>
      <c r="AQ30" s="1117" t="str">
        <f>IF(AQ28="","",VLOOKUP(AQ28,'標準様式１【記載例】シフト記号表（勤務時間帯）'!$C$6:$U$35,19,FALSE))</f>
        <v/>
      </c>
      <c r="AR30" s="1117" t="str">
        <f>IF(AR28="","",VLOOKUP(AR28,'標準様式１【記載例】シフト記号表（勤務時間帯）'!$C$6:$U$35,19,FALSE))</f>
        <v/>
      </c>
      <c r="AS30" s="1117" t="str">
        <f>IF(AS28="","",VLOOKUP(AS28,'標準様式１【記載例】シフト記号表（勤務時間帯）'!$C$6:$U$35,19,FALSE))</f>
        <v/>
      </c>
      <c r="AT30" s="1128">
        <f>IF(AT28="","",VLOOKUP(AT28,'標準様式１【記載例】シフト記号表（勤務時間帯）'!$C$6:$U$35,19,FALSE))</f>
        <v>7</v>
      </c>
      <c r="AU30" s="1104" t="str">
        <f>IF(AU28="","",VLOOKUP(AU28,'標準様式１【記載例】シフト記号表（勤務時間帯）'!$C$6:$U$35,19,FALSE))</f>
        <v/>
      </c>
      <c r="AV30" s="1117" t="str">
        <f>IF(AV28="","",VLOOKUP(AV28,'標準様式１【記載例】シフト記号表（勤務時間帯）'!$C$6:$U$35,19,FALSE))</f>
        <v/>
      </c>
      <c r="AW30" s="1117" t="str">
        <f>IF(AW28="","",VLOOKUP(AW28,'標準様式１【記載例】シフト記号表（勤務時間帯）'!$C$6:$U$35,19,FALSE))</f>
        <v/>
      </c>
      <c r="AX30" s="1163">
        <f>IF($BB$3="４週",SUM(S30:AT30),IF($BB$3="暦月",SUM(S30:AW30),""))</f>
        <v>56</v>
      </c>
      <c r="AY30" s="1176"/>
      <c r="AZ30" s="1187">
        <f>IF($BB$3="４週",AX30/4,IF($BB$3="暦月",'標準様式１【記載例】認知症対応型通所'!AX30/('標準様式１【記載例】認知症対応型通所'!$BB$8/7),""))</f>
        <v>14</v>
      </c>
      <c r="BA30" s="1196"/>
      <c r="BB30" s="1207"/>
      <c r="BC30" s="1222"/>
      <c r="BD30" s="1222"/>
      <c r="BE30" s="1222"/>
      <c r="BF30" s="1236"/>
    </row>
    <row r="31" spans="2:58" ht="20.25" customHeight="1">
      <c r="B31" s="1284">
        <f>B28+1</f>
        <v>4</v>
      </c>
      <c r="C31" s="958" t="s">
        <v>421</v>
      </c>
      <c r="D31" s="978"/>
      <c r="E31" s="988"/>
      <c r="F31" s="995"/>
      <c r="G31" s="995" t="s">
        <v>31</v>
      </c>
      <c r="H31" s="1019" t="s">
        <v>334</v>
      </c>
      <c r="I31" s="1026"/>
      <c r="J31" s="1026"/>
      <c r="K31" s="1031"/>
      <c r="L31" s="1041" t="s">
        <v>221</v>
      </c>
      <c r="M31" s="1050"/>
      <c r="N31" s="1050"/>
      <c r="O31" s="1062"/>
      <c r="P31" s="1071" t="s">
        <v>589</v>
      </c>
      <c r="Q31" s="1080"/>
      <c r="R31" s="1088"/>
      <c r="S31" s="1102" t="s">
        <v>166</v>
      </c>
      <c r="T31" s="1115"/>
      <c r="U31" s="1115" t="s">
        <v>166</v>
      </c>
      <c r="V31" s="1115" t="s">
        <v>166</v>
      </c>
      <c r="W31" s="1115"/>
      <c r="X31" s="1115" t="s">
        <v>166</v>
      </c>
      <c r="Y31" s="1126"/>
      <c r="Z31" s="1102" t="s">
        <v>166</v>
      </c>
      <c r="AA31" s="1115"/>
      <c r="AB31" s="1115" t="s">
        <v>166</v>
      </c>
      <c r="AC31" s="1115" t="s">
        <v>166</v>
      </c>
      <c r="AD31" s="1115"/>
      <c r="AE31" s="1115" t="s">
        <v>166</v>
      </c>
      <c r="AF31" s="1126"/>
      <c r="AG31" s="1102" t="s">
        <v>166</v>
      </c>
      <c r="AH31" s="1115"/>
      <c r="AI31" s="1115" t="s">
        <v>166</v>
      </c>
      <c r="AJ31" s="1115" t="s">
        <v>166</v>
      </c>
      <c r="AK31" s="1115"/>
      <c r="AL31" s="1115" t="s">
        <v>166</v>
      </c>
      <c r="AM31" s="1126"/>
      <c r="AN31" s="1102" t="s">
        <v>166</v>
      </c>
      <c r="AO31" s="1115"/>
      <c r="AP31" s="1115" t="s">
        <v>166</v>
      </c>
      <c r="AQ31" s="1115" t="s">
        <v>166</v>
      </c>
      <c r="AR31" s="1115"/>
      <c r="AS31" s="1115" t="s">
        <v>166</v>
      </c>
      <c r="AT31" s="1126"/>
      <c r="AU31" s="1102"/>
      <c r="AV31" s="1115"/>
      <c r="AW31" s="1115"/>
      <c r="AX31" s="1164"/>
      <c r="AY31" s="1177"/>
      <c r="AZ31" s="1188"/>
      <c r="BA31" s="1197"/>
      <c r="BB31" s="1208" t="s">
        <v>616</v>
      </c>
      <c r="BC31" s="1223"/>
      <c r="BD31" s="1223"/>
      <c r="BE31" s="1223"/>
      <c r="BF31" s="1237"/>
    </row>
    <row r="32" spans="2:58" ht="20.25" customHeight="1">
      <c r="B32" s="1284"/>
      <c r="C32" s="959"/>
      <c r="D32" s="979"/>
      <c r="E32" s="989"/>
      <c r="F32" s="993"/>
      <c r="G32" s="1006"/>
      <c r="H32" s="1018"/>
      <c r="I32" s="1026"/>
      <c r="J32" s="1026"/>
      <c r="K32" s="1031"/>
      <c r="L32" s="1040"/>
      <c r="M32" s="1049"/>
      <c r="N32" s="1049"/>
      <c r="O32" s="1061"/>
      <c r="P32" s="1069" t="s">
        <v>590</v>
      </c>
      <c r="Q32" s="1078"/>
      <c r="R32" s="1086"/>
      <c r="S32" s="1103">
        <f>IF(S31="","",VLOOKUP(S31,'標準様式１【記載例】シフト記号表（勤務時間帯）'!$C$6:$K$35,9,FALSE))</f>
        <v>4</v>
      </c>
      <c r="T32" s="1116" t="str">
        <f>IF(T31="","",VLOOKUP(T31,'標準様式１【記載例】シフト記号表（勤務時間帯）'!$C$6:$K$35,9,FALSE))</f>
        <v/>
      </c>
      <c r="U32" s="1116">
        <f>IF(U31="","",VLOOKUP(U31,'標準様式１【記載例】シフト記号表（勤務時間帯）'!$C$6:$K$35,9,FALSE))</f>
        <v>4</v>
      </c>
      <c r="V32" s="1116">
        <f>IF(V31="","",VLOOKUP(V31,'標準様式１【記載例】シフト記号表（勤務時間帯）'!$C$6:$K$35,9,FALSE))</f>
        <v>4</v>
      </c>
      <c r="W32" s="1116" t="str">
        <f>IF(W31="","",VLOOKUP(W31,'標準様式１【記載例】シフト記号表（勤務時間帯）'!$C$6:$K$35,9,FALSE))</f>
        <v/>
      </c>
      <c r="X32" s="1116">
        <f>IF(X31="","",VLOOKUP(X31,'標準様式１【記載例】シフト記号表（勤務時間帯）'!$C$6:$K$35,9,FALSE))</f>
        <v>4</v>
      </c>
      <c r="Y32" s="1127" t="str">
        <f>IF(Y31="","",VLOOKUP(Y31,'標準様式１【記載例】シフト記号表（勤務時間帯）'!$C$6:$K$35,9,FALSE))</f>
        <v/>
      </c>
      <c r="Z32" s="1103">
        <f>IF(Z31="","",VLOOKUP(Z31,'標準様式１【記載例】シフト記号表（勤務時間帯）'!$C$6:$K$35,9,FALSE))</f>
        <v>4</v>
      </c>
      <c r="AA32" s="1116" t="str">
        <f>IF(AA31="","",VLOOKUP(AA31,'標準様式１【記載例】シフト記号表（勤務時間帯）'!$C$6:$K$35,9,FALSE))</f>
        <v/>
      </c>
      <c r="AB32" s="1116">
        <f>IF(AB31="","",VLOOKUP(AB31,'標準様式１【記載例】シフト記号表（勤務時間帯）'!$C$6:$K$35,9,FALSE))</f>
        <v>4</v>
      </c>
      <c r="AC32" s="1116">
        <f>IF(AC31="","",VLOOKUP(AC31,'標準様式１【記載例】シフト記号表（勤務時間帯）'!$C$6:$K$35,9,FALSE))</f>
        <v>4</v>
      </c>
      <c r="AD32" s="1116" t="str">
        <f>IF(AD31="","",VLOOKUP(AD31,'標準様式１【記載例】シフト記号表（勤務時間帯）'!$C$6:$K$35,9,FALSE))</f>
        <v/>
      </c>
      <c r="AE32" s="1116">
        <f>IF(AE31="","",VLOOKUP(AE31,'標準様式１【記載例】シフト記号表（勤務時間帯）'!$C$6:$K$35,9,FALSE))</f>
        <v>4</v>
      </c>
      <c r="AF32" s="1127" t="str">
        <f>IF(AF31="","",VLOOKUP(AF31,'標準様式１【記載例】シフト記号表（勤務時間帯）'!$C$6:$K$35,9,FALSE))</f>
        <v/>
      </c>
      <c r="AG32" s="1103">
        <f>IF(AG31="","",VLOOKUP(AG31,'標準様式１【記載例】シフト記号表（勤務時間帯）'!$C$6:$K$35,9,FALSE))</f>
        <v>4</v>
      </c>
      <c r="AH32" s="1116" t="str">
        <f>IF(AH31="","",VLOOKUP(AH31,'標準様式１【記載例】シフト記号表（勤務時間帯）'!$C$6:$K$35,9,FALSE))</f>
        <v/>
      </c>
      <c r="AI32" s="1116">
        <f>IF(AI31="","",VLOOKUP(AI31,'標準様式１【記載例】シフト記号表（勤務時間帯）'!$C$6:$K$35,9,FALSE))</f>
        <v>4</v>
      </c>
      <c r="AJ32" s="1116">
        <f>IF(AJ31="","",VLOOKUP(AJ31,'標準様式１【記載例】シフト記号表（勤務時間帯）'!$C$6:$K$35,9,FALSE))</f>
        <v>4</v>
      </c>
      <c r="AK32" s="1116" t="str">
        <f>IF(AK31="","",VLOOKUP(AK31,'標準様式１【記載例】シフト記号表（勤務時間帯）'!$C$6:$K$35,9,FALSE))</f>
        <v/>
      </c>
      <c r="AL32" s="1116">
        <f>IF(AL31="","",VLOOKUP(AL31,'標準様式１【記載例】シフト記号表（勤務時間帯）'!$C$6:$K$35,9,FALSE))</f>
        <v>4</v>
      </c>
      <c r="AM32" s="1127" t="str">
        <f>IF(AM31="","",VLOOKUP(AM31,'標準様式１【記載例】シフト記号表（勤務時間帯）'!$C$6:$K$35,9,FALSE))</f>
        <v/>
      </c>
      <c r="AN32" s="1103">
        <f>IF(AN31="","",VLOOKUP(AN31,'標準様式１【記載例】シフト記号表（勤務時間帯）'!$C$6:$K$35,9,FALSE))</f>
        <v>4</v>
      </c>
      <c r="AO32" s="1116" t="str">
        <f>IF(AO31="","",VLOOKUP(AO31,'標準様式１【記載例】シフト記号表（勤務時間帯）'!$C$6:$K$35,9,FALSE))</f>
        <v/>
      </c>
      <c r="AP32" s="1116">
        <f>IF(AP31="","",VLOOKUP(AP31,'標準様式１【記載例】シフト記号表（勤務時間帯）'!$C$6:$K$35,9,FALSE))</f>
        <v>4</v>
      </c>
      <c r="AQ32" s="1116">
        <f>IF(AQ31="","",VLOOKUP(AQ31,'標準様式１【記載例】シフト記号表（勤務時間帯）'!$C$6:$K$35,9,FALSE))</f>
        <v>4</v>
      </c>
      <c r="AR32" s="1116" t="str">
        <f>IF(AR31="","",VLOOKUP(AR31,'標準様式１【記載例】シフト記号表（勤務時間帯）'!$C$6:$K$35,9,FALSE))</f>
        <v/>
      </c>
      <c r="AS32" s="1116">
        <f>IF(AS31="","",VLOOKUP(AS31,'標準様式１【記載例】シフト記号表（勤務時間帯）'!$C$6:$K$35,9,FALSE))</f>
        <v>4</v>
      </c>
      <c r="AT32" s="1127" t="str">
        <f>IF(AT31="","",VLOOKUP(AT31,'標準様式１【記載例】シフト記号表（勤務時間帯）'!$C$6:$K$35,9,FALSE))</f>
        <v/>
      </c>
      <c r="AU32" s="1103" t="str">
        <f>IF(AU31="","",VLOOKUP(AU31,'標準様式１【記載例】シフト記号表（勤務時間帯）'!$C$6:$K$35,9,FALSE))</f>
        <v/>
      </c>
      <c r="AV32" s="1116" t="str">
        <f>IF(AV31="","",VLOOKUP(AV31,'標準様式１【記載例】シフト記号表（勤務時間帯）'!$C$6:$K$35,9,FALSE))</f>
        <v/>
      </c>
      <c r="AW32" s="1116" t="str">
        <f>IF(AW31="","",VLOOKUP(AW31,'標準様式１【記載例】シフト記号表（勤務時間帯）'!$C$6:$K$35,9,FALSE))</f>
        <v/>
      </c>
      <c r="AX32" s="1162">
        <f>IF($BB$3="４週",SUM(S32:AT32),IF($BB$3="暦月",SUM(S32:AW32),""))</f>
        <v>64</v>
      </c>
      <c r="AY32" s="1175"/>
      <c r="AZ32" s="1186">
        <f>IF($BB$3="４週",AX32/4,IF($BB$3="暦月",'標準様式１【記載例】認知症対応型通所'!AX32/('標準様式１【記載例】認知症対応型通所'!$BB$8/7),""))</f>
        <v>16</v>
      </c>
      <c r="BA32" s="1195"/>
      <c r="BB32" s="1206"/>
      <c r="BC32" s="1221"/>
      <c r="BD32" s="1221"/>
      <c r="BE32" s="1221"/>
      <c r="BF32" s="1235"/>
    </row>
    <row r="33" spans="2:58" ht="20.25" customHeight="1">
      <c r="B33" s="1284"/>
      <c r="C33" s="960"/>
      <c r="D33" s="980"/>
      <c r="E33" s="990"/>
      <c r="F33" s="993" t="str">
        <f>C31</f>
        <v>看護職員</v>
      </c>
      <c r="G33" s="1007"/>
      <c r="H33" s="1018"/>
      <c r="I33" s="1026"/>
      <c r="J33" s="1026"/>
      <c r="K33" s="1031"/>
      <c r="L33" s="1042"/>
      <c r="M33" s="1051"/>
      <c r="N33" s="1051"/>
      <c r="O33" s="1063"/>
      <c r="P33" s="1070" t="s">
        <v>316</v>
      </c>
      <c r="Q33" s="1079"/>
      <c r="R33" s="1087"/>
      <c r="S33" s="1104">
        <f>IF(S31="","",VLOOKUP(S31,'標準様式１【記載例】シフト記号表（勤務時間帯）'!$C$6:$U$35,19,FALSE))</f>
        <v>4</v>
      </c>
      <c r="T33" s="1117" t="str">
        <f>IF(T31="","",VLOOKUP(T31,'標準様式１【記載例】シフト記号表（勤務時間帯）'!$C$6:$U$35,19,FALSE))</f>
        <v/>
      </c>
      <c r="U33" s="1117">
        <f>IF(U31="","",VLOOKUP(U31,'標準様式１【記載例】シフト記号表（勤務時間帯）'!$C$6:$U$35,19,FALSE))</f>
        <v>4</v>
      </c>
      <c r="V33" s="1117">
        <f>IF(V31="","",VLOOKUP(V31,'標準様式１【記載例】シフト記号表（勤務時間帯）'!$C$6:$U$35,19,FALSE))</f>
        <v>4</v>
      </c>
      <c r="W33" s="1117" t="str">
        <f>IF(W31="","",VLOOKUP(W31,'標準様式１【記載例】シフト記号表（勤務時間帯）'!$C$6:$U$35,19,FALSE))</f>
        <v/>
      </c>
      <c r="X33" s="1117">
        <f>IF(X31="","",VLOOKUP(X31,'標準様式１【記載例】シフト記号表（勤務時間帯）'!$C$6:$U$35,19,FALSE))</f>
        <v>4</v>
      </c>
      <c r="Y33" s="1128" t="str">
        <f>IF(Y31="","",VLOOKUP(Y31,'標準様式１【記載例】シフト記号表（勤務時間帯）'!$C$6:$U$35,19,FALSE))</f>
        <v/>
      </c>
      <c r="Z33" s="1104">
        <f>IF(Z31="","",VLOOKUP(Z31,'標準様式１【記載例】シフト記号表（勤務時間帯）'!$C$6:$U$35,19,FALSE))</f>
        <v>4</v>
      </c>
      <c r="AA33" s="1117" t="str">
        <f>IF(AA31="","",VLOOKUP(AA31,'標準様式１【記載例】シフト記号表（勤務時間帯）'!$C$6:$U$35,19,FALSE))</f>
        <v/>
      </c>
      <c r="AB33" s="1117">
        <f>IF(AB31="","",VLOOKUP(AB31,'標準様式１【記載例】シフト記号表（勤務時間帯）'!$C$6:$U$35,19,FALSE))</f>
        <v>4</v>
      </c>
      <c r="AC33" s="1117">
        <f>IF(AC31="","",VLOOKUP(AC31,'標準様式１【記載例】シフト記号表（勤務時間帯）'!$C$6:$U$35,19,FALSE))</f>
        <v>4</v>
      </c>
      <c r="AD33" s="1117" t="str">
        <f>IF(AD31="","",VLOOKUP(AD31,'標準様式１【記載例】シフト記号表（勤務時間帯）'!$C$6:$U$35,19,FALSE))</f>
        <v/>
      </c>
      <c r="AE33" s="1117">
        <f>IF(AE31="","",VLOOKUP(AE31,'標準様式１【記載例】シフト記号表（勤務時間帯）'!$C$6:$U$35,19,FALSE))</f>
        <v>4</v>
      </c>
      <c r="AF33" s="1128" t="str">
        <f>IF(AF31="","",VLOOKUP(AF31,'標準様式１【記載例】シフト記号表（勤務時間帯）'!$C$6:$U$35,19,FALSE))</f>
        <v/>
      </c>
      <c r="AG33" s="1104">
        <f>IF(AG31="","",VLOOKUP(AG31,'標準様式１【記載例】シフト記号表（勤務時間帯）'!$C$6:$U$35,19,FALSE))</f>
        <v>4</v>
      </c>
      <c r="AH33" s="1117" t="str">
        <f>IF(AH31="","",VLOOKUP(AH31,'標準様式１【記載例】シフト記号表（勤務時間帯）'!$C$6:$U$35,19,FALSE))</f>
        <v/>
      </c>
      <c r="AI33" s="1117">
        <f>IF(AI31="","",VLOOKUP(AI31,'標準様式１【記載例】シフト記号表（勤務時間帯）'!$C$6:$U$35,19,FALSE))</f>
        <v>4</v>
      </c>
      <c r="AJ33" s="1117">
        <f>IF(AJ31="","",VLOOKUP(AJ31,'標準様式１【記載例】シフト記号表（勤務時間帯）'!$C$6:$U$35,19,FALSE))</f>
        <v>4</v>
      </c>
      <c r="AK33" s="1117" t="str">
        <f>IF(AK31="","",VLOOKUP(AK31,'標準様式１【記載例】シフト記号表（勤務時間帯）'!$C$6:$U$35,19,FALSE))</f>
        <v/>
      </c>
      <c r="AL33" s="1117">
        <f>IF(AL31="","",VLOOKUP(AL31,'標準様式１【記載例】シフト記号表（勤務時間帯）'!$C$6:$U$35,19,FALSE))</f>
        <v>4</v>
      </c>
      <c r="AM33" s="1128" t="str">
        <f>IF(AM31="","",VLOOKUP(AM31,'標準様式１【記載例】シフト記号表（勤務時間帯）'!$C$6:$U$35,19,FALSE))</f>
        <v/>
      </c>
      <c r="AN33" s="1104">
        <f>IF(AN31="","",VLOOKUP(AN31,'標準様式１【記載例】シフト記号表（勤務時間帯）'!$C$6:$U$35,19,FALSE))</f>
        <v>4</v>
      </c>
      <c r="AO33" s="1117" t="str">
        <f>IF(AO31="","",VLOOKUP(AO31,'標準様式１【記載例】シフト記号表（勤務時間帯）'!$C$6:$U$35,19,FALSE))</f>
        <v/>
      </c>
      <c r="AP33" s="1117">
        <f>IF(AP31="","",VLOOKUP(AP31,'標準様式１【記載例】シフト記号表（勤務時間帯）'!$C$6:$U$35,19,FALSE))</f>
        <v>4</v>
      </c>
      <c r="AQ33" s="1117">
        <f>IF(AQ31="","",VLOOKUP(AQ31,'標準様式１【記載例】シフト記号表（勤務時間帯）'!$C$6:$U$35,19,FALSE))</f>
        <v>4</v>
      </c>
      <c r="AR33" s="1117" t="str">
        <f>IF(AR31="","",VLOOKUP(AR31,'標準様式１【記載例】シフト記号表（勤務時間帯）'!$C$6:$U$35,19,FALSE))</f>
        <v/>
      </c>
      <c r="AS33" s="1117">
        <f>IF(AS31="","",VLOOKUP(AS31,'標準様式１【記載例】シフト記号表（勤務時間帯）'!$C$6:$U$35,19,FALSE))</f>
        <v>4</v>
      </c>
      <c r="AT33" s="1128" t="str">
        <f>IF(AT31="","",VLOOKUP(AT31,'標準様式１【記載例】シフト記号表（勤務時間帯）'!$C$6:$U$35,19,FALSE))</f>
        <v/>
      </c>
      <c r="AU33" s="1104" t="str">
        <f>IF(AU31="","",VLOOKUP(AU31,'標準様式１【記載例】シフト記号表（勤務時間帯）'!$C$6:$U$35,19,FALSE))</f>
        <v/>
      </c>
      <c r="AV33" s="1117" t="str">
        <f>IF(AV31="","",VLOOKUP(AV31,'標準様式１【記載例】シフト記号表（勤務時間帯）'!$C$6:$U$35,19,FALSE))</f>
        <v/>
      </c>
      <c r="AW33" s="1117" t="str">
        <f>IF(AW31="","",VLOOKUP(AW31,'標準様式１【記載例】シフト記号表（勤務時間帯）'!$C$6:$U$35,19,FALSE))</f>
        <v/>
      </c>
      <c r="AX33" s="1163">
        <f>IF($BB$3="４週",SUM(S33:AT33),IF($BB$3="暦月",SUM(S33:AW33),""))</f>
        <v>64</v>
      </c>
      <c r="AY33" s="1176"/>
      <c r="AZ33" s="1187">
        <f>IF($BB$3="４週",AX33/4,IF($BB$3="暦月",'標準様式１【記載例】認知症対応型通所'!AX33/('標準様式１【記載例】認知症対応型通所'!$BB$8/7),""))</f>
        <v>16</v>
      </c>
      <c r="BA33" s="1196"/>
      <c r="BB33" s="1207"/>
      <c r="BC33" s="1222"/>
      <c r="BD33" s="1222"/>
      <c r="BE33" s="1222"/>
      <c r="BF33" s="1236"/>
    </row>
    <row r="34" spans="2:58" ht="20.25" customHeight="1">
      <c r="B34" s="1284">
        <f>B31+1</f>
        <v>5</v>
      </c>
      <c r="C34" s="958" t="s">
        <v>421</v>
      </c>
      <c r="D34" s="978"/>
      <c r="E34" s="988"/>
      <c r="F34" s="995"/>
      <c r="G34" s="995" t="s">
        <v>617</v>
      </c>
      <c r="H34" s="1019" t="s">
        <v>619</v>
      </c>
      <c r="I34" s="1026"/>
      <c r="J34" s="1026"/>
      <c r="K34" s="1031"/>
      <c r="L34" s="1041" t="s">
        <v>242</v>
      </c>
      <c r="M34" s="1050"/>
      <c r="N34" s="1050"/>
      <c r="O34" s="1062"/>
      <c r="P34" s="1071" t="s">
        <v>589</v>
      </c>
      <c r="Q34" s="1080"/>
      <c r="R34" s="1088"/>
      <c r="S34" s="1102"/>
      <c r="T34" s="1115" t="s">
        <v>166</v>
      </c>
      <c r="U34" s="1115"/>
      <c r="V34" s="1115"/>
      <c r="W34" s="1115" t="s">
        <v>166</v>
      </c>
      <c r="X34" s="1115"/>
      <c r="Y34" s="1126" t="s">
        <v>166</v>
      </c>
      <c r="Z34" s="1102"/>
      <c r="AA34" s="1115" t="s">
        <v>166</v>
      </c>
      <c r="AB34" s="1115"/>
      <c r="AC34" s="1115"/>
      <c r="AD34" s="1115" t="s">
        <v>166</v>
      </c>
      <c r="AE34" s="1115"/>
      <c r="AF34" s="1126" t="s">
        <v>166</v>
      </c>
      <c r="AG34" s="1102"/>
      <c r="AH34" s="1115" t="s">
        <v>166</v>
      </c>
      <c r="AI34" s="1115"/>
      <c r="AJ34" s="1115"/>
      <c r="AK34" s="1115" t="s">
        <v>166</v>
      </c>
      <c r="AL34" s="1115"/>
      <c r="AM34" s="1126" t="s">
        <v>166</v>
      </c>
      <c r="AN34" s="1102"/>
      <c r="AO34" s="1115" t="s">
        <v>166</v>
      </c>
      <c r="AP34" s="1115"/>
      <c r="AQ34" s="1115"/>
      <c r="AR34" s="1115" t="s">
        <v>166</v>
      </c>
      <c r="AS34" s="1115"/>
      <c r="AT34" s="1126" t="s">
        <v>166</v>
      </c>
      <c r="AU34" s="1102"/>
      <c r="AV34" s="1115"/>
      <c r="AW34" s="1115"/>
      <c r="AX34" s="1164"/>
      <c r="AY34" s="1177"/>
      <c r="AZ34" s="1188"/>
      <c r="BA34" s="1197"/>
      <c r="BB34" s="1208" t="s">
        <v>594</v>
      </c>
      <c r="BC34" s="1223"/>
      <c r="BD34" s="1223"/>
      <c r="BE34" s="1223"/>
      <c r="BF34" s="1237"/>
    </row>
    <row r="35" spans="2:58" ht="20.25" customHeight="1">
      <c r="B35" s="1284"/>
      <c r="C35" s="959"/>
      <c r="D35" s="979"/>
      <c r="E35" s="989"/>
      <c r="F35" s="993"/>
      <c r="G35" s="1006"/>
      <c r="H35" s="1018"/>
      <c r="I35" s="1026"/>
      <c r="J35" s="1026"/>
      <c r="K35" s="1031"/>
      <c r="L35" s="1040"/>
      <c r="M35" s="1049"/>
      <c r="N35" s="1049"/>
      <c r="O35" s="1061"/>
      <c r="P35" s="1069" t="s">
        <v>590</v>
      </c>
      <c r="Q35" s="1078"/>
      <c r="R35" s="1086"/>
      <c r="S35" s="1103" t="str">
        <f>IF(S34="","",VLOOKUP(S34,'標準様式１【記載例】シフト記号表（勤務時間帯）'!$C$6:$K$35,9,FALSE))</f>
        <v/>
      </c>
      <c r="T35" s="1116">
        <f>IF(T34="","",VLOOKUP(T34,'標準様式１【記載例】シフト記号表（勤務時間帯）'!$C$6:$K$35,9,FALSE))</f>
        <v>4</v>
      </c>
      <c r="U35" s="1116" t="str">
        <f>IF(U34="","",VLOOKUP(U34,'標準様式１【記載例】シフト記号表（勤務時間帯）'!$C$6:$K$35,9,FALSE))</f>
        <v/>
      </c>
      <c r="V35" s="1116" t="str">
        <f>IF(V34="","",VLOOKUP(V34,'標準様式１【記載例】シフト記号表（勤務時間帯）'!$C$6:$K$35,9,FALSE))</f>
        <v/>
      </c>
      <c r="W35" s="1116">
        <f>IF(W34="","",VLOOKUP(W34,'標準様式１【記載例】シフト記号表（勤務時間帯）'!$C$6:$K$35,9,FALSE))</f>
        <v>4</v>
      </c>
      <c r="X35" s="1116" t="str">
        <f>IF(X34="","",VLOOKUP(X34,'標準様式１【記載例】シフト記号表（勤務時間帯）'!$C$6:$K$35,9,FALSE))</f>
        <v/>
      </c>
      <c r="Y35" s="1127">
        <f>IF(Y34="","",VLOOKUP(Y34,'標準様式１【記載例】シフト記号表（勤務時間帯）'!$C$6:$K$35,9,FALSE))</f>
        <v>4</v>
      </c>
      <c r="Z35" s="1103" t="str">
        <f>IF(Z34="","",VLOOKUP(Z34,'標準様式１【記載例】シフト記号表（勤務時間帯）'!$C$6:$K$35,9,FALSE))</f>
        <v/>
      </c>
      <c r="AA35" s="1116">
        <f>IF(AA34="","",VLOOKUP(AA34,'標準様式１【記載例】シフト記号表（勤務時間帯）'!$C$6:$K$35,9,FALSE))</f>
        <v>4</v>
      </c>
      <c r="AB35" s="1116" t="str">
        <f>IF(AB34="","",VLOOKUP(AB34,'標準様式１【記載例】シフト記号表（勤務時間帯）'!$C$6:$K$35,9,FALSE))</f>
        <v/>
      </c>
      <c r="AC35" s="1116" t="str">
        <f>IF(AC34="","",VLOOKUP(AC34,'標準様式１【記載例】シフト記号表（勤務時間帯）'!$C$6:$K$35,9,FALSE))</f>
        <v/>
      </c>
      <c r="AD35" s="1116">
        <f>IF(AD34="","",VLOOKUP(AD34,'標準様式１【記載例】シフト記号表（勤務時間帯）'!$C$6:$K$35,9,FALSE))</f>
        <v>4</v>
      </c>
      <c r="AE35" s="1116" t="str">
        <f>IF(AE34="","",VLOOKUP(AE34,'標準様式１【記載例】シフト記号表（勤務時間帯）'!$C$6:$K$35,9,FALSE))</f>
        <v/>
      </c>
      <c r="AF35" s="1127">
        <f>IF(AF34="","",VLOOKUP(AF34,'標準様式１【記載例】シフト記号表（勤務時間帯）'!$C$6:$K$35,9,FALSE))</f>
        <v>4</v>
      </c>
      <c r="AG35" s="1103" t="str">
        <f>IF(AG34="","",VLOOKUP(AG34,'標準様式１【記載例】シフト記号表（勤務時間帯）'!$C$6:$K$35,9,FALSE))</f>
        <v/>
      </c>
      <c r="AH35" s="1116">
        <f>IF(AH34="","",VLOOKUP(AH34,'標準様式１【記載例】シフト記号表（勤務時間帯）'!$C$6:$K$35,9,FALSE))</f>
        <v>4</v>
      </c>
      <c r="AI35" s="1116" t="str">
        <f>IF(AI34="","",VLOOKUP(AI34,'標準様式１【記載例】シフト記号表（勤務時間帯）'!$C$6:$K$35,9,FALSE))</f>
        <v/>
      </c>
      <c r="AJ35" s="1116" t="str">
        <f>IF(AJ34="","",VLOOKUP(AJ34,'標準様式１【記載例】シフト記号表（勤務時間帯）'!$C$6:$K$35,9,FALSE))</f>
        <v/>
      </c>
      <c r="AK35" s="1116">
        <f>IF(AK34="","",VLOOKUP(AK34,'標準様式１【記載例】シフト記号表（勤務時間帯）'!$C$6:$K$35,9,FALSE))</f>
        <v>4</v>
      </c>
      <c r="AL35" s="1116" t="str">
        <f>IF(AL34="","",VLOOKUP(AL34,'標準様式１【記載例】シフト記号表（勤務時間帯）'!$C$6:$K$35,9,FALSE))</f>
        <v/>
      </c>
      <c r="AM35" s="1127">
        <f>IF(AM34="","",VLOOKUP(AM34,'標準様式１【記載例】シフト記号表（勤務時間帯）'!$C$6:$K$35,9,FALSE))</f>
        <v>4</v>
      </c>
      <c r="AN35" s="1103" t="str">
        <f>IF(AN34="","",VLOOKUP(AN34,'標準様式１【記載例】シフト記号表（勤務時間帯）'!$C$6:$K$35,9,FALSE))</f>
        <v/>
      </c>
      <c r="AO35" s="1116">
        <f>IF(AO34="","",VLOOKUP(AO34,'標準様式１【記載例】シフト記号表（勤務時間帯）'!$C$6:$K$35,9,FALSE))</f>
        <v>4</v>
      </c>
      <c r="AP35" s="1116" t="str">
        <f>IF(AP34="","",VLOOKUP(AP34,'標準様式１【記載例】シフト記号表（勤務時間帯）'!$C$6:$K$35,9,FALSE))</f>
        <v/>
      </c>
      <c r="AQ35" s="1116" t="str">
        <f>IF(AQ34="","",VLOOKUP(AQ34,'標準様式１【記載例】シフト記号表（勤務時間帯）'!$C$6:$K$35,9,FALSE))</f>
        <v/>
      </c>
      <c r="AR35" s="1116">
        <f>IF(AR34="","",VLOOKUP(AR34,'標準様式１【記載例】シフト記号表（勤務時間帯）'!$C$6:$K$35,9,FALSE))</f>
        <v>4</v>
      </c>
      <c r="AS35" s="1116" t="str">
        <f>IF(AS34="","",VLOOKUP(AS34,'標準様式１【記載例】シフト記号表（勤務時間帯）'!$C$6:$K$35,9,FALSE))</f>
        <v/>
      </c>
      <c r="AT35" s="1127">
        <f>IF(AT34="","",VLOOKUP(AT34,'標準様式１【記載例】シフト記号表（勤務時間帯）'!$C$6:$K$35,9,FALSE))</f>
        <v>4</v>
      </c>
      <c r="AU35" s="1103" t="str">
        <f>IF(AU34="","",VLOOKUP(AU34,'標準様式１【記載例】シフト記号表（勤務時間帯）'!$C$6:$K$35,9,FALSE))</f>
        <v/>
      </c>
      <c r="AV35" s="1116" t="str">
        <f>IF(AV34="","",VLOOKUP(AV34,'標準様式１【記載例】シフト記号表（勤務時間帯）'!$C$6:$K$35,9,FALSE))</f>
        <v/>
      </c>
      <c r="AW35" s="1116" t="str">
        <f>IF(AW34="","",VLOOKUP(AW34,'標準様式１【記載例】シフト記号表（勤務時間帯）'!$C$6:$K$35,9,FALSE))</f>
        <v/>
      </c>
      <c r="AX35" s="1162">
        <f>IF($BB$3="４週",SUM(S35:AT35),IF($BB$3="暦月",SUM(S35:AW35),""))</f>
        <v>48</v>
      </c>
      <c r="AY35" s="1175"/>
      <c r="AZ35" s="1186">
        <f>IF($BB$3="４週",AX35/4,IF($BB$3="暦月",'標準様式１【記載例】認知症対応型通所'!AX35/('標準様式１【記載例】認知症対応型通所'!$BB$8/7),""))</f>
        <v>12</v>
      </c>
      <c r="BA35" s="1195"/>
      <c r="BB35" s="1206"/>
      <c r="BC35" s="1221"/>
      <c r="BD35" s="1221"/>
      <c r="BE35" s="1221"/>
      <c r="BF35" s="1235"/>
    </row>
    <row r="36" spans="2:58" ht="20.25" customHeight="1">
      <c r="B36" s="1284"/>
      <c r="C36" s="960"/>
      <c r="D36" s="980"/>
      <c r="E36" s="990"/>
      <c r="F36" s="993" t="str">
        <f>C34</f>
        <v>看護職員</v>
      </c>
      <c r="G36" s="1007"/>
      <c r="H36" s="1018"/>
      <c r="I36" s="1026"/>
      <c r="J36" s="1026"/>
      <c r="K36" s="1031"/>
      <c r="L36" s="1042"/>
      <c r="M36" s="1051"/>
      <c r="N36" s="1051"/>
      <c r="O36" s="1063"/>
      <c r="P36" s="1070" t="s">
        <v>316</v>
      </c>
      <c r="Q36" s="1079"/>
      <c r="R36" s="1087"/>
      <c r="S36" s="1104" t="str">
        <f>IF(S34="","",VLOOKUP(S34,'標準様式１【記載例】シフト記号表（勤務時間帯）'!$C$6:$U$35,19,FALSE))</f>
        <v/>
      </c>
      <c r="T36" s="1117">
        <f>IF(T34="","",VLOOKUP(T34,'標準様式１【記載例】シフト記号表（勤務時間帯）'!$C$6:$U$35,19,FALSE))</f>
        <v>4</v>
      </c>
      <c r="U36" s="1117" t="str">
        <f>IF(U34="","",VLOOKUP(U34,'標準様式１【記載例】シフト記号表（勤務時間帯）'!$C$6:$U$35,19,FALSE))</f>
        <v/>
      </c>
      <c r="V36" s="1117" t="str">
        <f>IF(V34="","",VLOOKUP(V34,'標準様式１【記載例】シフト記号表（勤務時間帯）'!$C$6:$U$35,19,FALSE))</f>
        <v/>
      </c>
      <c r="W36" s="1117">
        <f>IF(W34="","",VLOOKUP(W34,'標準様式１【記載例】シフト記号表（勤務時間帯）'!$C$6:$U$35,19,FALSE))</f>
        <v>4</v>
      </c>
      <c r="X36" s="1117" t="str">
        <f>IF(X34="","",VLOOKUP(X34,'標準様式１【記載例】シフト記号表（勤務時間帯）'!$C$6:$U$35,19,FALSE))</f>
        <v/>
      </c>
      <c r="Y36" s="1128">
        <f>IF(Y34="","",VLOOKUP(Y34,'標準様式１【記載例】シフト記号表（勤務時間帯）'!$C$6:$U$35,19,FALSE))</f>
        <v>4</v>
      </c>
      <c r="Z36" s="1104" t="str">
        <f>IF(Z34="","",VLOOKUP(Z34,'標準様式１【記載例】シフト記号表（勤務時間帯）'!$C$6:$U$35,19,FALSE))</f>
        <v/>
      </c>
      <c r="AA36" s="1117">
        <f>IF(AA34="","",VLOOKUP(AA34,'標準様式１【記載例】シフト記号表（勤務時間帯）'!$C$6:$U$35,19,FALSE))</f>
        <v>4</v>
      </c>
      <c r="AB36" s="1117" t="str">
        <f>IF(AB34="","",VLOOKUP(AB34,'標準様式１【記載例】シフト記号表（勤務時間帯）'!$C$6:$U$35,19,FALSE))</f>
        <v/>
      </c>
      <c r="AC36" s="1117" t="str">
        <f>IF(AC34="","",VLOOKUP(AC34,'標準様式１【記載例】シフト記号表（勤務時間帯）'!$C$6:$U$35,19,FALSE))</f>
        <v/>
      </c>
      <c r="AD36" s="1117">
        <f>IF(AD34="","",VLOOKUP(AD34,'標準様式１【記載例】シフト記号表（勤務時間帯）'!$C$6:$U$35,19,FALSE))</f>
        <v>4</v>
      </c>
      <c r="AE36" s="1117" t="str">
        <f>IF(AE34="","",VLOOKUP(AE34,'標準様式１【記載例】シフト記号表（勤務時間帯）'!$C$6:$U$35,19,FALSE))</f>
        <v/>
      </c>
      <c r="AF36" s="1128">
        <f>IF(AF34="","",VLOOKUP(AF34,'標準様式１【記載例】シフト記号表（勤務時間帯）'!$C$6:$U$35,19,FALSE))</f>
        <v>4</v>
      </c>
      <c r="AG36" s="1104" t="str">
        <f>IF(AG34="","",VLOOKUP(AG34,'標準様式１【記載例】シフト記号表（勤務時間帯）'!$C$6:$U$35,19,FALSE))</f>
        <v/>
      </c>
      <c r="AH36" s="1117">
        <f>IF(AH34="","",VLOOKUP(AH34,'標準様式１【記載例】シフト記号表（勤務時間帯）'!$C$6:$U$35,19,FALSE))</f>
        <v>4</v>
      </c>
      <c r="AI36" s="1117" t="str">
        <f>IF(AI34="","",VLOOKUP(AI34,'標準様式１【記載例】シフト記号表（勤務時間帯）'!$C$6:$U$35,19,FALSE))</f>
        <v/>
      </c>
      <c r="AJ36" s="1117" t="str">
        <f>IF(AJ34="","",VLOOKUP(AJ34,'標準様式１【記載例】シフト記号表（勤務時間帯）'!$C$6:$U$35,19,FALSE))</f>
        <v/>
      </c>
      <c r="AK36" s="1117">
        <f>IF(AK34="","",VLOOKUP(AK34,'標準様式１【記載例】シフト記号表（勤務時間帯）'!$C$6:$U$35,19,FALSE))</f>
        <v>4</v>
      </c>
      <c r="AL36" s="1117" t="str">
        <f>IF(AL34="","",VLOOKUP(AL34,'標準様式１【記載例】シフト記号表（勤務時間帯）'!$C$6:$U$35,19,FALSE))</f>
        <v/>
      </c>
      <c r="AM36" s="1128">
        <f>IF(AM34="","",VLOOKUP(AM34,'標準様式１【記載例】シフト記号表（勤務時間帯）'!$C$6:$U$35,19,FALSE))</f>
        <v>4</v>
      </c>
      <c r="AN36" s="1104" t="str">
        <f>IF(AN34="","",VLOOKUP(AN34,'標準様式１【記載例】シフト記号表（勤務時間帯）'!$C$6:$U$35,19,FALSE))</f>
        <v/>
      </c>
      <c r="AO36" s="1117">
        <f>IF(AO34="","",VLOOKUP(AO34,'標準様式１【記載例】シフト記号表（勤務時間帯）'!$C$6:$U$35,19,FALSE))</f>
        <v>4</v>
      </c>
      <c r="AP36" s="1117" t="str">
        <f>IF(AP34="","",VLOOKUP(AP34,'標準様式１【記載例】シフト記号表（勤務時間帯）'!$C$6:$U$35,19,FALSE))</f>
        <v/>
      </c>
      <c r="AQ36" s="1117" t="str">
        <f>IF(AQ34="","",VLOOKUP(AQ34,'標準様式１【記載例】シフト記号表（勤務時間帯）'!$C$6:$U$35,19,FALSE))</f>
        <v/>
      </c>
      <c r="AR36" s="1117">
        <f>IF(AR34="","",VLOOKUP(AR34,'標準様式１【記載例】シフト記号表（勤務時間帯）'!$C$6:$U$35,19,FALSE))</f>
        <v>4</v>
      </c>
      <c r="AS36" s="1117" t="str">
        <f>IF(AS34="","",VLOOKUP(AS34,'標準様式１【記載例】シフト記号表（勤務時間帯）'!$C$6:$U$35,19,FALSE))</f>
        <v/>
      </c>
      <c r="AT36" s="1128">
        <f>IF(AT34="","",VLOOKUP(AT34,'標準様式１【記載例】シフト記号表（勤務時間帯）'!$C$6:$U$35,19,FALSE))</f>
        <v>4</v>
      </c>
      <c r="AU36" s="1104" t="str">
        <f>IF(AU34="","",VLOOKUP(AU34,'標準様式１【記載例】シフト記号表（勤務時間帯）'!$C$6:$U$35,19,FALSE))</f>
        <v/>
      </c>
      <c r="AV36" s="1117" t="str">
        <f>IF(AV34="","",VLOOKUP(AV34,'標準様式１【記載例】シフト記号表（勤務時間帯）'!$C$6:$U$35,19,FALSE))</f>
        <v/>
      </c>
      <c r="AW36" s="1117" t="str">
        <f>IF(AW34="","",VLOOKUP(AW34,'標準様式１【記載例】シフト記号表（勤務時間帯）'!$C$6:$U$35,19,FALSE))</f>
        <v/>
      </c>
      <c r="AX36" s="1163">
        <f>IF($BB$3="４週",SUM(S36:AT36),IF($BB$3="暦月",SUM(S36:AW36),""))</f>
        <v>48</v>
      </c>
      <c r="AY36" s="1176"/>
      <c r="AZ36" s="1187">
        <f>IF($BB$3="４週",AX36/4,IF($BB$3="暦月",'標準様式１【記載例】認知症対応型通所'!AX36/('標準様式１【記載例】認知症対応型通所'!$BB$8/7),""))</f>
        <v>12</v>
      </c>
      <c r="BA36" s="1196"/>
      <c r="BB36" s="1207"/>
      <c r="BC36" s="1222"/>
      <c r="BD36" s="1222"/>
      <c r="BE36" s="1222"/>
      <c r="BF36" s="1236"/>
    </row>
    <row r="37" spans="2:58" ht="20.25" customHeight="1">
      <c r="B37" s="1284">
        <f>B34+1</f>
        <v>6</v>
      </c>
      <c r="C37" s="958" t="s">
        <v>591</v>
      </c>
      <c r="D37" s="978"/>
      <c r="E37" s="988"/>
      <c r="F37" s="995"/>
      <c r="G37" s="995" t="s">
        <v>31</v>
      </c>
      <c r="H37" s="1019" t="s">
        <v>620</v>
      </c>
      <c r="I37" s="1026"/>
      <c r="J37" s="1026"/>
      <c r="K37" s="1031"/>
      <c r="L37" s="1041" t="s">
        <v>615</v>
      </c>
      <c r="M37" s="1050"/>
      <c r="N37" s="1050"/>
      <c r="O37" s="1062"/>
      <c r="P37" s="1071" t="s">
        <v>589</v>
      </c>
      <c r="Q37" s="1080"/>
      <c r="R37" s="1088"/>
      <c r="S37" s="1102"/>
      <c r="T37" s="1115" t="s">
        <v>38</v>
      </c>
      <c r="U37" s="1115" t="s">
        <v>38</v>
      </c>
      <c r="V37" s="1115"/>
      <c r="W37" s="1115"/>
      <c r="X37" s="1115" t="s">
        <v>38</v>
      </c>
      <c r="Y37" s="1126"/>
      <c r="Z37" s="1102"/>
      <c r="AA37" s="1115" t="s">
        <v>38</v>
      </c>
      <c r="AB37" s="1115" t="s">
        <v>38</v>
      </c>
      <c r="AC37" s="1115"/>
      <c r="AD37" s="1115"/>
      <c r="AE37" s="1115" t="s">
        <v>38</v>
      </c>
      <c r="AF37" s="1126"/>
      <c r="AG37" s="1102"/>
      <c r="AH37" s="1115" t="s">
        <v>38</v>
      </c>
      <c r="AI37" s="1115" t="s">
        <v>38</v>
      </c>
      <c r="AJ37" s="1115"/>
      <c r="AK37" s="1115"/>
      <c r="AL37" s="1115" t="s">
        <v>38</v>
      </c>
      <c r="AM37" s="1126"/>
      <c r="AN37" s="1102"/>
      <c r="AO37" s="1115" t="s">
        <v>38</v>
      </c>
      <c r="AP37" s="1115" t="s">
        <v>38</v>
      </c>
      <c r="AQ37" s="1115"/>
      <c r="AR37" s="1115"/>
      <c r="AS37" s="1115" t="s">
        <v>38</v>
      </c>
      <c r="AT37" s="1126"/>
      <c r="AU37" s="1102"/>
      <c r="AV37" s="1115"/>
      <c r="AW37" s="1115"/>
      <c r="AX37" s="1164"/>
      <c r="AY37" s="1177"/>
      <c r="AZ37" s="1188"/>
      <c r="BA37" s="1197"/>
      <c r="BB37" s="1208" t="s">
        <v>510</v>
      </c>
      <c r="BC37" s="1223"/>
      <c r="BD37" s="1223"/>
      <c r="BE37" s="1223"/>
      <c r="BF37" s="1237"/>
    </row>
    <row r="38" spans="2:58" ht="20.25" customHeight="1">
      <c r="B38" s="1284"/>
      <c r="C38" s="959"/>
      <c r="D38" s="979"/>
      <c r="E38" s="989"/>
      <c r="F38" s="993"/>
      <c r="G38" s="1006"/>
      <c r="H38" s="1018"/>
      <c r="I38" s="1026"/>
      <c r="J38" s="1026"/>
      <c r="K38" s="1031"/>
      <c r="L38" s="1040"/>
      <c r="M38" s="1049"/>
      <c r="N38" s="1049"/>
      <c r="O38" s="1061"/>
      <c r="P38" s="1069" t="s">
        <v>590</v>
      </c>
      <c r="Q38" s="1078"/>
      <c r="R38" s="1086"/>
      <c r="S38" s="1103" t="str">
        <f>IF(S37="","",VLOOKUP(S37,'標準様式１【記載例】シフト記号表（勤務時間帯）'!$C$6:$K$35,9,FALSE))</f>
        <v/>
      </c>
      <c r="T38" s="1116">
        <f>IF(T37="","",VLOOKUP(T37,'標準様式１【記載例】シフト記号表（勤務時間帯）'!$C$6:$K$35,9,FALSE))</f>
        <v>8</v>
      </c>
      <c r="U38" s="1116">
        <f>IF(U37="","",VLOOKUP(U37,'標準様式１【記載例】シフト記号表（勤務時間帯）'!$C$6:$K$35,9,FALSE))</f>
        <v>8</v>
      </c>
      <c r="V38" s="1116" t="str">
        <f>IF(V37="","",VLOOKUP(V37,'標準様式１【記載例】シフト記号表（勤務時間帯）'!$C$6:$K$35,9,FALSE))</f>
        <v/>
      </c>
      <c r="W38" s="1116" t="str">
        <f>IF(W37="","",VLOOKUP(W37,'標準様式１【記載例】シフト記号表（勤務時間帯）'!$C$6:$K$35,9,FALSE))</f>
        <v/>
      </c>
      <c r="X38" s="1116">
        <f>IF(X37="","",VLOOKUP(X37,'標準様式１【記載例】シフト記号表（勤務時間帯）'!$C$6:$K$35,9,FALSE))</f>
        <v>8</v>
      </c>
      <c r="Y38" s="1127" t="str">
        <f>IF(Y37="","",VLOOKUP(Y37,'標準様式１【記載例】シフト記号表（勤務時間帯）'!$C$6:$K$35,9,FALSE))</f>
        <v/>
      </c>
      <c r="Z38" s="1103" t="str">
        <f>IF(Z37="","",VLOOKUP(Z37,'標準様式１【記載例】シフト記号表（勤務時間帯）'!$C$6:$K$35,9,FALSE))</f>
        <v/>
      </c>
      <c r="AA38" s="1116">
        <f>IF(AA37="","",VLOOKUP(AA37,'標準様式１【記載例】シフト記号表（勤務時間帯）'!$C$6:$K$35,9,FALSE))</f>
        <v>8</v>
      </c>
      <c r="AB38" s="1116">
        <f>IF(AB37="","",VLOOKUP(AB37,'標準様式１【記載例】シフト記号表（勤務時間帯）'!$C$6:$K$35,9,FALSE))</f>
        <v>8</v>
      </c>
      <c r="AC38" s="1116" t="str">
        <f>IF(AC37="","",VLOOKUP(AC37,'標準様式１【記載例】シフト記号表（勤務時間帯）'!$C$6:$K$35,9,FALSE))</f>
        <v/>
      </c>
      <c r="AD38" s="1116" t="str">
        <f>IF(AD37="","",VLOOKUP(AD37,'標準様式１【記載例】シフト記号表（勤務時間帯）'!$C$6:$K$35,9,FALSE))</f>
        <v/>
      </c>
      <c r="AE38" s="1116">
        <f>IF(AE37="","",VLOOKUP(AE37,'標準様式１【記載例】シフト記号表（勤務時間帯）'!$C$6:$K$35,9,FALSE))</f>
        <v>8</v>
      </c>
      <c r="AF38" s="1127" t="str">
        <f>IF(AF37="","",VLOOKUP(AF37,'標準様式１【記載例】シフト記号表（勤務時間帯）'!$C$6:$K$35,9,FALSE))</f>
        <v/>
      </c>
      <c r="AG38" s="1103" t="str">
        <f>IF(AG37="","",VLOOKUP(AG37,'標準様式１【記載例】シフト記号表（勤務時間帯）'!$C$6:$K$35,9,FALSE))</f>
        <v/>
      </c>
      <c r="AH38" s="1116">
        <f>IF(AH37="","",VLOOKUP(AH37,'標準様式１【記載例】シフト記号表（勤務時間帯）'!$C$6:$K$35,9,FALSE))</f>
        <v>8</v>
      </c>
      <c r="AI38" s="1116">
        <f>IF(AI37="","",VLOOKUP(AI37,'標準様式１【記載例】シフト記号表（勤務時間帯）'!$C$6:$K$35,9,FALSE))</f>
        <v>8</v>
      </c>
      <c r="AJ38" s="1116" t="str">
        <f>IF(AJ37="","",VLOOKUP(AJ37,'標準様式１【記載例】シフト記号表（勤務時間帯）'!$C$6:$K$35,9,FALSE))</f>
        <v/>
      </c>
      <c r="AK38" s="1116" t="str">
        <f>IF(AK37="","",VLOOKUP(AK37,'標準様式１【記載例】シフト記号表（勤務時間帯）'!$C$6:$K$35,9,FALSE))</f>
        <v/>
      </c>
      <c r="AL38" s="1116">
        <f>IF(AL37="","",VLOOKUP(AL37,'標準様式１【記載例】シフト記号表（勤務時間帯）'!$C$6:$K$35,9,FALSE))</f>
        <v>8</v>
      </c>
      <c r="AM38" s="1127" t="str">
        <f>IF(AM37="","",VLOOKUP(AM37,'標準様式１【記載例】シフト記号表（勤務時間帯）'!$C$6:$K$35,9,FALSE))</f>
        <v/>
      </c>
      <c r="AN38" s="1103" t="str">
        <f>IF(AN37="","",VLOOKUP(AN37,'標準様式１【記載例】シフト記号表（勤務時間帯）'!$C$6:$K$35,9,FALSE))</f>
        <v/>
      </c>
      <c r="AO38" s="1116">
        <f>IF(AO37="","",VLOOKUP(AO37,'標準様式１【記載例】シフト記号表（勤務時間帯）'!$C$6:$K$35,9,FALSE))</f>
        <v>8</v>
      </c>
      <c r="AP38" s="1116">
        <f>IF(AP37="","",VLOOKUP(AP37,'標準様式１【記載例】シフト記号表（勤務時間帯）'!$C$6:$K$35,9,FALSE))</f>
        <v>8</v>
      </c>
      <c r="AQ38" s="1116" t="str">
        <f>IF(AQ37="","",VLOOKUP(AQ37,'標準様式１【記載例】シフト記号表（勤務時間帯）'!$C$6:$K$35,9,FALSE))</f>
        <v/>
      </c>
      <c r="AR38" s="1116" t="str">
        <f>IF(AR37="","",VLOOKUP(AR37,'標準様式１【記載例】シフト記号表（勤務時間帯）'!$C$6:$K$35,9,FALSE))</f>
        <v/>
      </c>
      <c r="AS38" s="1116">
        <f>IF(AS37="","",VLOOKUP(AS37,'標準様式１【記載例】シフト記号表（勤務時間帯）'!$C$6:$K$35,9,FALSE))</f>
        <v>8</v>
      </c>
      <c r="AT38" s="1127" t="str">
        <f>IF(AT37="","",VLOOKUP(AT37,'標準様式１【記載例】シフト記号表（勤務時間帯）'!$C$6:$K$35,9,FALSE))</f>
        <v/>
      </c>
      <c r="AU38" s="1103" t="str">
        <f>IF(AU37="","",VLOOKUP(AU37,'標準様式１【記載例】シフト記号表（勤務時間帯）'!$C$6:$K$35,9,FALSE))</f>
        <v/>
      </c>
      <c r="AV38" s="1116" t="str">
        <f>IF(AV37="","",VLOOKUP(AV37,'標準様式１【記載例】シフト記号表（勤務時間帯）'!$C$6:$K$35,9,FALSE))</f>
        <v/>
      </c>
      <c r="AW38" s="1116" t="str">
        <f>IF(AW37="","",VLOOKUP(AW37,'標準様式１【記載例】シフト記号表（勤務時間帯）'!$C$6:$K$35,9,FALSE))</f>
        <v/>
      </c>
      <c r="AX38" s="1162">
        <f>IF($BB$3="４週",SUM(S38:AT38),IF($BB$3="暦月",SUM(S38:AW38),""))</f>
        <v>96</v>
      </c>
      <c r="AY38" s="1175"/>
      <c r="AZ38" s="1186">
        <f>IF($BB$3="４週",AX38/4,IF($BB$3="暦月",'標準様式１【記載例】認知症対応型通所'!AX38/('標準様式１【記載例】認知症対応型通所'!$BB$8/7),""))</f>
        <v>24</v>
      </c>
      <c r="BA38" s="1195"/>
      <c r="BB38" s="1206"/>
      <c r="BC38" s="1221"/>
      <c r="BD38" s="1221"/>
      <c r="BE38" s="1221"/>
      <c r="BF38" s="1235"/>
    </row>
    <row r="39" spans="2:58" ht="20.25" customHeight="1">
      <c r="B39" s="1284"/>
      <c r="C39" s="960"/>
      <c r="D39" s="980"/>
      <c r="E39" s="990"/>
      <c r="F39" s="993" t="str">
        <f>C37</f>
        <v>介護職員</v>
      </c>
      <c r="G39" s="1007"/>
      <c r="H39" s="1018"/>
      <c r="I39" s="1026"/>
      <c r="J39" s="1026"/>
      <c r="K39" s="1031"/>
      <c r="L39" s="1042"/>
      <c r="M39" s="1051"/>
      <c r="N39" s="1051"/>
      <c r="O39" s="1063"/>
      <c r="P39" s="1070" t="s">
        <v>316</v>
      </c>
      <c r="Q39" s="1079"/>
      <c r="R39" s="1087"/>
      <c r="S39" s="1104" t="str">
        <f>IF(S37="","",VLOOKUP(S37,'標準様式１【記載例】シフト記号表（勤務時間帯）'!$C$6:$U$35,19,FALSE))</f>
        <v/>
      </c>
      <c r="T39" s="1117">
        <f>IF(T37="","",VLOOKUP(T37,'標準様式１【記載例】シフト記号表（勤務時間帯）'!$C$6:$U$35,19,FALSE))</f>
        <v>7</v>
      </c>
      <c r="U39" s="1117">
        <f>IF(U37="","",VLOOKUP(U37,'標準様式１【記載例】シフト記号表（勤務時間帯）'!$C$6:$U$35,19,FALSE))</f>
        <v>7</v>
      </c>
      <c r="V39" s="1117" t="str">
        <f>IF(V37="","",VLOOKUP(V37,'標準様式１【記載例】シフト記号表（勤務時間帯）'!$C$6:$U$35,19,FALSE))</f>
        <v/>
      </c>
      <c r="W39" s="1117" t="str">
        <f>IF(W37="","",VLOOKUP(W37,'標準様式１【記載例】シフト記号表（勤務時間帯）'!$C$6:$U$35,19,FALSE))</f>
        <v/>
      </c>
      <c r="X39" s="1117">
        <f>IF(X37="","",VLOOKUP(X37,'標準様式１【記載例】シフト記号表（勤務時間帯）'!$C$6:$U$35,19,FALSE))</f>
        <v>7</v>
      </c>
      <c r="Y39" s="1128" t="str">
        <f>IF(Y37="","",VLOOKUP(Y37,'標準様式１【記載例】シフト記号表（勤務時間帯）'!$C$6:$U$35,19,FALSE))</f>
        <v/>
      </c>
      <c r="Z39" s="1104" t="str">
        <f>IF(Z37="","",VLOOKUP(Z37,'標準様式１【記載例】シフト記号表（勤務時間帯）'!$C$6:$U$35,19,FALSE))</f>
        <v/>
      </c>
      <c r="AA39" s="1117">
        <f>IF(AA37="","",VLOOKUP(AA37,'標準様式１【記載例】シフト記号表（勤務時間帯）'!$C$6:$U$35,19,FALSE))</f>
        <v>7</v>
      </c>
      <c r="AB39" s="1117">
        <f>IF(AB37="","",VLOOKUP(AB37,'標準様式１【記載例】シフト記号表（勤務時間帯）'!$C$6:$U$35,19,FALSE))</f>
        <v>7</v>
      </c>
      <c r="AC39" s="1117" t="str">
        <f>IF(AC37="","",VLOOKUP(AC37,'標準様式１【記載例】シフト記号表（勤務時間帯）'!$C$6:$U$35,19,FALSE))</f>
        <v/>
      </c>
      <c r="AD39" s="1117" t="str">
        <f>IF(AD37="","",VLOOKUP(AD37,'標準様式１【記載例】シフト記号表（勤務時間帯）'!$C$6:$U$35,19,FALSE))</f>
        <v/>
      </c>
      <c r="AE39" s="1117">
        <f>IF(AE37="","",VLOOKUP(AE37,'標準様式１【記載例】シフト記号表（勤務時間帯）'!$C$6:$U$35,19,FALSE))</f>
        <v>7</v>
      </c>
      <c r="AF39" s="1128" t="str">
        <f>IF(AF37="","",VLOOKUP(AF37,'標準様式１【記載例】シフト記号表（勤務時間帯）'!$C$6:$U$35,19,FALSE))</f>
        <v/>
      </c>
      <c r="AG39" s="1104" t="str">
        <f>IF(AG37="","",VLOOKUP(AG37,'標準様式１【記載例】シフト記号表（勤務時間帯）'!$C$6:$U$35,19,FALSE))</f>
        <v/>
      </c>
      <c r="AH39" s="1117">
        <f>IF(AH37="","",VLOOKUP(AH37,'標準様式１【記載例】シフト記号表（勤務時間帯）'!$C$6:$U$35,19,FALSE))</f>
        <v>7</v>
      </c>
      <c r="AI39" s="1117">
        <f>IF(AI37="","",VLOOKUP(AI37,'標準様式１【記載例】シフト記号表（勤務時間帯）'!$C$6:$U$35,19,FALSE))</f>
        <v>7</v>
      </c>
      <c r="AJ39" s="1117" t="str">
        <f>IF(AJ37="","",VLOOKUP(AJ37,'標準様式１【記載例】シフト記号表（勤務時間帯）'!$C$6:$U$35,19,FALSE))</f>
        <v/>
      </c>
      <c r="AK39" s="1117" t="str">
        <f>IF(AK37="","",VLOOKUP(AK37,'標準様式１【記載例】シフト記号表（勤務時間帯）'!$C$6:$U$35,19,FALSE))</f>
        <v/>
      </c>
      <c r="AL39" s="1117">
        <f>IF(AL37="","",VLOOKUP(AL37,'標準様式１【記載例】シフト記号表（勤務時間帯）'!$C$6:$U$35,19,FALSE))</f>
        <v>7</v>
      </c>
      <c r="AM39" s="1128" t="str">
        <f>IF(AM37="","",VLOOKUP(AM37,'標準様式１【記載例】シフト記号表（勤務時間帯）'!$C$6:$U$35,19,FALSE))</f>
        <v/>
      </c>
      <c r="AN39" s="1104" t="str">
        <f>IF(AN37="","",VLOOKUP(AN37,'標準様式１【記載例】シフト記号表（勤務時間帯）'!$C$6:$U$35,19,FALSE))</f>
        <v/>
      </c>
      <c r="AO39" s="1117">
        <f>IF(AO37="","",VLOOKUP(AO37,'標準様式１【記載例】シフト記号表（勤務時間帯）'!$C$6:$U$35,19,FALSE))</f>
        <v>7</v>
      </c>
      <c r="AP39" s="1117">
        <f>IF(AP37="","",VLOOKUP(AP37,'標準様式１【記載例】シフト記号表（勤務時間帯）'!$C$6:$U$35,19,FALSE))</f>
        <v>7</v>
      </c>
      <c r="AQ39" s="1117" t="str">
        <f>IF(AQ37="","",VLOOKUP(AQ37,'標準様式１【記載例】シフト記号表（勤務時間帯）'!$C$6:$U$35,19,FALSE))</f>
        <v/>
      </c>
      <c r="AR39" s="1117" t="str">
        <f>IF(AR37="","",VLOOKUP(AR37,'標準様式１【記載例】シフト記号表（勤務時間帯）'!$C$6:$U$35,19,FALSE))</f>
        <v/>
      </c>
      <c r="AS39" s="1117">
        <f>IF(AS37="","",VLOOKUP(AS37,'標準様式１【記載例】シフト記号表（勤務時間帯）'!$C$6:$U$35,19,FALSE))</f>
        <v>7</v>
      </c>
      <c r="AT39" s="1128" t="str">
        <f>IF(AT37="","",VLOOKUP(AT37,'標準様式１【記載例】シフト記号表（勤務時間帯）'!$C$6:$U$35,19,FALSE))</f>
        <v/>
      </c>
      <c r="AU39" s="1104" t="str">
        <f>IF(AU37="","",VLOOKUP(AU37,'標準様式１【記載例】シフト記号表（勤務時間帯）'!$C$6:$U$35,19,FALSE))</f>
        <v/>
      </c>
      <c r="AV39" s="1117" t="str">
        <f>IF(AV37="","",VLOOKUP(AV37,'標準様式１【記載例】シフト記号表（勤務時間帯）'!$C$6:$U$35,19,FALSE))</f>
        <v/>
      </c>
      <c r="AW39" s="1117" t="str">
        <f>IF(AW37="","",VLOOKUP(AW37,'標準様式１【記載例】シフト記号表（勤務時間帯）'!$C$6:$U$35,19,FALSE))</f>
        <v/>
      </c>
      <c r="AX39" s="1163">
        <f>IF($BB$3="４週",SUM(S39:AT39),IF($BB$3="暦月",SUM(S39:AW39),""))</f>
        <v>84</v>
      </c>
      <c r="AY39" s="1176"/>
      <c r="AZ39" s="1187">
        <f>IF($BB$3="４週",AX39/4,IF($BB$3="暦月",'標準様式１【記載例】認知症対応型通所'!AX39/('標準様式１【記載例】認知症対応型通所'!$BB$8/7),""))</f>
        <v>21</v>
      </c>
      <c r="BA39" s="1196"/>
      <c r="BB39" s="1207"/>
      <c r="BC39" s="1222"/>
      <c r="BD39" s="1222"/>
      <c r="BE39" s="1222"/>
      <c r="BF39" s="1236"/>
    </row>
    <row r="40" spans="2:58" ht="20.25" customHeight="1">
      <c r="B40" s="1284">
        <f>B37+1</f>
        <v>7</v>
      </c>
      <c r="C40" s="958" t="s">
        <v>591</v>
      </c>
      <c r="D40" s="978"/>
      <c r="E40" s="988"/>
      <c r="F40" s="995"/>
      <c r="G40" s="995" t="s">
        <v>31</v>
      </c>
      <c r="H40" s="1019" t="s">
        <v>620</v>
      </c>
      <c r="I40" s="1026"/>
      <c r="J40" s="1026"/>
      <c r="K40" s="1031"/>
      <c r="L40" s="1041" t="s">
        <v>622</v>
      </c>
      <c r="M40" s="1050"/>
      <c r="N40" s="1050"/>
      <c r="O40" s="1062"/>
      <c r="P40" s="1071" t="s">
        <v>589</v>
      </c>
      <c r="Q40" s="1080"/>
      <c r="R40" s="1088"/>
      <c r="S40" s="1102"/>
      <c r="T40" s="1115"/>
      <c r="U40" s="1115"/>
      <c r="V40" s="1115"/>
      <c r="W40" s="1115"/>
      <c r="X40" s="1115"/>
      <c r="Y40" s="1126" t="s">
        <v>38</v>
      </c>
      <c r="Z40" s="1102"/>
      <c r="AA40" s="1115"/>
      <c r="AB40" s="1115"/>
      <c r="AC40" s="1115"/>
      <c r="AD40" s="1115"/>
      <c r="AE40" s="1115"/>
      <c r="AF40" s="1126" t="s">
        <v>38</v>
      </c>
      <c r="AG40" s="1102"/>
      <c r="AH40" s="1115"/>
      <c r="AI40" s="1115"/>
      <c r="AJ40" s="1115"/>
      <c r="AK40" s="1115"/>
      <c r="AL40" s="1115"/>
      <c r="AM40" s="1126" t="s">
        <v>38</v>
      </c>
      <c r="AN40" s="1102"/>
      <c r="AO40" s="1115"/>
      <c r="AP40" s="1115"/>
      <c r="AQ40" s="1115"/>
      <c r="AR40" s="1115"/>
      <c r="AS40" s="1115"/>
      <c r="AT40" s="1126" t="s">
        <v>38</v>
      </c>
      <c r="AU40" s="1102"/>
      <c r="AV40" s="1115"/>
      <c r="AW40" s="1115"/>
      <c r="AX40" s="1164"/>
      <c r="AY40" s="1177"/>
      <c r="AZ40" s="1188"/>
      <c r="BA40" s="1197"/>
      <c r="BB40" s="1208" t="s">
        <v>624</v>
      </c>
      <c r="BC40" s="1223"/>
      <c r="BD40" s="1223"/>
      <c r="BE40" s="1223"/>
      <c r="BF40" s="1237"/>
    </row>
    <row r="41" spans="2:58" ht="20.25" customHeight="1">
      <c r="B41" s="1284"/>
      <c r="C41" s="959"/>
      <c r="D41" s="979"/>
      <c r="E41" s="989"/>
      <c r="F41" s="993"/>
      <c r="G41" s="1006"/>
      <c r="H41" s="1018"/>
      <c r="I41" s="1026"/>
      <c r="J41" s="1026"/>
      <c r="K41" s="1031"/>
      <c r="L41" s="1040"/>
      <c r="M41" s="1049"/>
      <c r="N41" s="1049"/>
      <c r="O41" s="1061"/>
      <c r="P41" s="1069" t="s">
        <v>590</v>
      </c>
      <c r="Q41" s="1078"/>
      <c r="R41" s="1086"/>
      <c r="S41" s="1103" t="str">
        <f>IF(S40="","",VLOOKUP(S40,'標準様式１【記載例】シフト記号表（勤務時間帯）'!$C$6:$K$35,9,FALSE))</f>
        <v/>
      </c>
      <c r="T41" s="1116" t="str">
        <f>IF(T40="","",VLOOKUP(T40,'標準様式１【記載例】シフト記号表（勤務時間帯）'!$C$6:$K$35,9,FALSE))</f>
        <v/>
      </c>
      <c r="U41" s="1116" t="str">
        <f>IF(U40="","",VLOOKUP(U40,'標準様式１【記載例】シフト記号表（勤務時間帯）'!$C$6:$K$35,9,FALSE))</f>
        <v/>
      </c>
      <c r="V41" s="1116" t="str">
        <f>IF(V40="","",VLOOKUP(V40,'標準様式１【記載例】シフト記号表（勤務時間帯）'!$C$6:$K$35,9,FALSE))</f>
        <v/>
      </c>
      <c r="W41" s="1116" t="str">
        <f>IF(W40="","",VLOOKUP(W40,'標準様式１【記載例】シフト記号表（勤務時間帯）'!$C$6:$K$35,9,FALSE))</f>
        <v/>
      </c>
      <c r="X41" s="1116" t="str">
        <f>IF(X40="","",VLOOKUP(X40,'標準様式１【記載例】シフト記号表（勤務時間帯）'!$C$6:$K$35,9,FALSE))</f>
        <v/>
      </c>
      <c r="Y41" s="1127">
        <f>IF(Y40="","",VLOOKUP(Y40,'標準様式１【記載例】シフト記号表（勤務時間帯）'!$C$6:$K$35,9,FALSE))</f>
        <v>8</v>
      </c>
      <c r="Z41" s="1103" t="str">
        <f>IF(Z40="","",VLOOKUP(Z40,'標準様式１【記載例】シフト記号表（勤務時間帯）'!$C$6:$K$35,9,FALSE))</f>
        <v/>
      </c>
      <c r="AA41" s="1116" t="str">
        <f>IF(AA40="","",VLOOKUP(AA40,'標準様式１【記載例】シフト記号表（勤務時間帯）'!$C$6:$K$35,9,FALSE))</f>
        <v/>
      </c>
      <c r="AB41" s="1116" t="str">
        <f>IF(AB40="","",VLOOKUP(AB40,'標準様式１【記載例】シフト記号表（勤務時間帯）'!$C$6:$K$35,9,FALSE))</f>
        <v/>
      </c>
      <c r="AC41" s="1116" t="str">
        <f>IF(AC40="","",VLOOKUP(AC40,'標準様式１【記載例】シフト記号表（勤務時間帯）'!$C$6:$K$35,9,FALSE))</f>
        <v/>
      </c>
      <c r="AD41" s="1116" t="str">
        <f>IF(AD40="","",VLOOKUP(AD40,'標準様式１【記載例】シフト記号表（勤務時間帯）'!$C$6:$K$35,9,FALSE))</f>
        <v/>
      </c>
      <c r="AE41" s="1116" t="str">
        <f>IF(AE40="","",VLOOKUP(AE40,'標準様式１【記載例】シフト記号表（勤務時間帯）'!$C$6:$K$35,9,FALSE))</f>
        <v/>
      </c>
      <c r="AF41" s="1127">
        <f>IF(AF40="","",VLOOKUP(AF40,'標準様式１【記載例】シフト記号表（勤務時間帯）'!$C$6:$K$35,9,FALSE))</f>
        <v>8</v>
      </c>
      <c r="AG41" s="1103" t="str">
        <f>IF(AG40="","",VLOOKUP(AG40,'標準様式１【記載例】シフト記号表（勤務時間帯）'!$C$6:$K$35,9,FALSE))</f>
        <v/>
      </c>
      <c r="AH41" s="1116" t="str">
        <f>IF(AH40="","",VLOOKUP(AH40,'標準様式１【記載例】シフト記号表（勤務時間帯）'!$C$6:$K$35,9,FALSE))</f>
        <v/>
      </c>
      <c r="AI41" s="1116" t="str">
        <f>IF(AI40="","",VLOOKUP(AI40,'標準様式１【記載例】シフト記号表（勤務時間帯）'!$C$6:$K$35,9,FALSE))</f>
        <v/>
      </c>
      <c r="AJ41" s="1116" t="str">
        <f>IF(AJ40="","",VLOOKUP(AJ40,'標準様式１【記載例】シフト記号表（勤務時間帯）'!$C$6:$K$35,9,FALSE))</f>
        <v/>
      </c>
      <c r="AK41" s="1116" t="str">
        <f>IF(AK40="","",VLOOKUP(AK40,'標準様式１【記載例】シフト記号表（勤務時間帯）'!$C$6:$K$35,9,FALSE))</f>
        <v/>
      </c>
      <c r="AL41" s="1116" t="str">
        <f>IF(AL40="","",VLOOKUP(AL40,'標準様式１【記載例】シフト記号表（勤務時間帯）'!$C$6:$K$35,9,FALSE))</f>
        <v/>
      </c>
      <c r="AM41" s="1127">
        <f>IF(AM40="","",VLOOKUP(AM40,'標準様式１【記載例】シフト記号表（勤務時間帯）'!$C$6:$K$35,9,FALSE))</f>
        <v>8</v>
      </c>
      <c r="AN41" s="1103" t="str">
        <f>IF(AN40="","",VLOOKUP(AN40,'標準様式１【記載例】シフト記号表（勤務時間帯）'!$C$6:$K$35,9,FALSE))</f>
        <v/>
      </c>
      <c r="AO41" s="1116" t="str">
        <f>IF(AO40="","",VLOOKUP(AO40,'標準様式１【記載例】シフト記号表（勤務時間帯）'!$C$6:$K$35,9,FALSE))</f>
        <v/>
      </c>
      <c r="AP41" s="1116" t="str">
        <f>IF(AP40="","",VLOOKUP(AP40,'標準様式１【記載例】シフト記号表（勤務時間帯）'!$C$6:$K$35,9,FALSE))</f>
        <v/>
      </c>
      <c r="AQ41" s="1116" t="str">
        <f>IF(AQ40="","",VLOOKUP(AQ40,'標準様式１【記載例】シフト記号表（勤務時間帯）'!$C$6:$K$35,9,FALSE))</f>
        <v/>
      </c>
      <c r="AR41" s="1116" t="str">
        <f>IF(AR40="","",VLOOKUP(AR40,'標準様式１【記載例】シフト記号表（勤務時間帯）'!$C$6:$K$35,9,FALSE))</f>
        <v/>
      </c>
      <c r="AS41" s="1116" t="str">
        <f>IF(AS40="","",VLOOKUP(AS40,'標準様式１【記載例】シフト記号表（勤務時間帯）'!$C$6:$K$35,9,FALSE))</f>
        <v/>
      </c>
      <c r="AT41" s="1127">
        <f>IF(AT40="","",VLOOKUP(AT40,'標準様式１【記載例】シフト記号表（勤務時間帯）'!$C$6:$K$35,9,FALSE))</f>
        <v>8</v>
      </c>
      <c r="AU41" s="1103" t="str">
        <f>IF(AU40="","",VLOOKUP(AU40,'標準様式１【記載例】シフト記号表（勤務時間帯）'!$C$6:$K$35,9,FALSE))</f>
        <v/>
      </c>
      <c r="AV41" s="1116" t="str">
        <f>IF(AV40="","",VLOOKUP(AV40,'標準様式１【記載例】シフト記号表（勤務時間帯）'!$C$6:$K$35,9,FALSE))</f>
        <v/>
      </c>
      <c r="AW41" s="1116" t="str">
        <f>IF(AW40="","",VLOOKUP(AW40,'標準様式１【記載例】シフト記号表（勤務時間帯）'!$C$6:$K$35,9,FALSE))</f>
        <v/>
      </c>
      <c r="AX41" s="1162">
        <f>IF($BB$3="４週",SUM(S41:AT41),IF($BB$3="暦月",SUM(S41:AW41),""))</f>
        <v>32</v>
      </c>
      <c r="AY41" s="1175"/>
      <c r="AZ41" s="1186">
        <f>IF($BB$3="４週",AX41/4,IF($BB$3="暦月",'標準様式１【記載例】認知症対応型通所'!AX41/('標準様式１【記載例】認知症対応型通所'!$BB$8/7),""))</f>
        <v>8</v>
      </c>
      <c r="BA41" s="1195"/>
      <c r="BB41" s="1206"/>
      <c r="BC41" s="1221"/>
      <c r="BD41" s="1221"/>
      <c r="BE41" s="1221"/>
      <c r="BF41" s="1235"/>
    </row>
    <row r="42" spans="2:58" ht="20.25" customHeight="1">
      <c r="B42" s="1284"/>
      <c r="C42" s="960"/>
      <c r="D42" s="980"/>
      <c r="E42" s="990"/>
      <c r="F42" s="993" t="str">
        <f>C40</f>
        <v>介護職員</v>
      </c>
      <c r="G42" s="1007"/>
      <c r="H42" s="1018"/>
      <c r="I42" s="1026"/>
      <c r="J42" s="1026"/>
      <c r="K42" s="1031"/>
      <c r="L42" s="1042"/>
      <c r="M42" s="1051"/>
      <c r="N42" s="1051"/>
      <c r="O42" s="1063"/>
      <c r="P42" s="1070" t="s">
        <v>316</v>
      </c>
      <c r="Q42" s="1079"/>
      <c r="R42" s="1087"/>
      <c r="S42" s="1104" t="str">
        <f>IF(S40="","",VLOOKUP(S40,'標準様式１【記載例】シフト記号表（勤務時間帯）'!$C$6:$U$35,19,FALSE))</f>
        <v/>
      </c>
      <c r="T42" s="1117" t="str">
        <f>IF(T40="","",VLOOKUP(T40,'標準様式１【記載例】シフト記号表（勤務時間帯）'!$C$6:$U$35,19,FALSE))</f>
        <v/>
      </c>
      <c r="U42" s="1117" t="str">
        <f>IF(U40="","",VLOOKUP(U40,'標準様式１【記載例】シフト記号表（勤務時間帯）'!$C$6:$U$35,19,FALSE))</f>
        <v/>
      </c>
      <c r="V42" s="1117" t="str">
        <f>IF(V40="","",VLOOKUP(V40,'標準様式１【記載例】シフト記号表（勤務時間帯）'!$C$6:$U$35,19,FALSE))</f>
        <v/>
      </c>
      <c r="W42" s="1117" t="str">
        <f>IF(W40="","",VLOOKUP(W40,'標準様式１【記載例】シフト記号表（勤務時間帯）'!$C$6:$U$35,19,FALSE))</f>
        <v/>
      </c>
      <c r="X42" s="1117" t="str">
        <f>IF(X40="","",VLOOKUP(X40,'標準様式１【記載例】シフト記号表（勤務時間帯）'!$C$6:$U$35,19,FALSE))</f>
        <v/>
      </c>
      <c r="Y42" s="1128">
        <f>IF(Y40="","",VLOOKUP(Y40,'標準様式１【記載例】シフト記号表（勤務時間帯）'!$C$6:$U$35,19,FALSE))</f>
        <v>7</v>
      </c>
      <c r="Z42" s="1104" t="str">
        <f>IF(Z40="","",VLOOKUP(Z40,'標準様式１【記載例】シフト記号表（勤務時間帯）'!$C$6:$U$35,19,FALSE))</f>
        <v/>
      </c>
      <c r="AA42" s="1117" t="str">
        <f>IF(AA40="","",VLOOKUP(AA40,'標準様式１【記載例】シフト記号表（勤務時間帯）'!$C$6:$U$35,19,FALSE))</f>
        <v/>
      </c>
      <c r="AB42" s="1117" t="str">
        <f>IF(AB40="","",VLOOKUP(AB40,'標準様式１【記載例】シフト記号表（勤務時間帯）'!$C$6:$U$35,19,FALSE))</f>
        <v/>
      </c>
      <c r="AC42" s="1117" t="str">
        <f>IF(AC40="","",VLOOKUP(AC40,'標準様式１【記載例】シフト記号表（勤務時間帯）'!$C$6:$U$35,19,FALSE))</f>
        <v/>
      </c>
      <c r="AD42" s="1117" t="str">
        <f>IF(AD40="","",VLOOKUP(AD40,'標準様式１【記載例】シフト記号表（勤務時間帯）'!$C$6:$U$35,19,FALSE))</f>
        <v/>
      </c>
      <c r="AE42" s="1117" t="str">
        <f>IF(AE40="","",VLOOKUP(AE40,'標準様式１【記載例】シフト記号表（勤務時間帯）'!$C$6:$U$35,19,FALSE))</f>
        <v/>
      </c>
      <c r="AF42" s="1128">
        <f>IF(AF40="","",VLOOKUP(AF40,'標準様式１【記載例】シフト記号表（勤務時間帯）'!$C$6:$U$35,19,FALSE))</f>
        <v>7</v>
      </c>
      <c r="AG42" s="1104" t="str">
        <f>IF(AG40="","",VLOOKUP(AG40,'標準様式１【記載例】シフト記号表（勤務時間帯）'!$C$6:$U$35,19,FALSE))</f>
        <v/>
      </c>
      <c r="AH42" s="1117" t="str">
        <f>IF(AH40="","",VLOOKUP(AH40,'標準様式１【記載例】シフト記号表（勤務時間帯）'!$C$6:$U$35,19,FALSE))</f>
        <v/>
      </c>
      <c r="AI42" s="1117" t="str">
        <f>IF(AI40="","",VLOOKUP(AI40,'標準様式１【記載例】シフト記号表（勤務時間帯）'!$C$6:$U$35,19,FALSE))</f>
        <v/>
      </c>
      <c r="AJ42" s="1117" t="str">
        <f>IF(AJ40="","",VLOOKUP(AJ40,'標準様式１【記載例】シフト記号表（勤務時間帯）'!$C$6:$U$35,19,FALSE))</f>
        <v/>
      </c>
      <c r="AK42" s="1117" t="str">
        <f>IF(AK40="","",VLOOKUP(AK40,'標準様式１【記載例】シフト記号表（勤務時間帯）'!$C$6:$U$35,19,FALSE))</f>
        <v/>
      </c>
      <c r="AL42" s="1117" t="str">
        <f>IF(AL40="","",VLOOKUP(AL40,'標準様式１【記載例】シフト記号表（勤務時間帯）'!$C$6:$U$35,19,FALSE))</f>
        <v/>
      </c>
      <c r="AM42" s="1128">
        <f>IF(AM40="","",VLOOKUP(AM40,'標準様式１【記載例】シフト記号表（勤務時間帯）'!$C$6:$U$35,19,FALSE))</f>
        <v>7</v>
      </c>
      <c r="AN42" s="1104" t="str">
        <f>IF(AN40="","",VLOOKUP(AN40,'標準様式１【記載例】シフト記号表（勤務時間帯）'!$C$6:$U$35,19,FALSE))</f>
        <v/>
      </c>
      <c r="AO42" s="1117" t="str">
        <f>IF(AO40="","",VLOOKUP(AO40,'標準様式１【記載例】シフト記号表（勤務時間帯）'!$C$6:$U$35,19,FALSE))</f>
        <v/>
      </c>
      <c r="AP42" s="1117" t="str">
        <f>IF(AP40="","",VLOOKUP(AP40,'標準様式１【記載例】シフト記号表（勤務時間帯）'!$C$6:$U$35,19,FALSE))</f>
        <v/>
      </c>
      <c r="AQ42" s="1117" t="str">
        <f>IF(AQ40="","",VLOOKUP(AQ40,'標準様式１【記載例】シフト記号表（勤務時間帯）'!$C$6:$U$35,19,FALSE))</f>
        <v/>
      </c>
      <c r="AR42" s="1117" t="str">
        <f>IF(AR40="","",VLOOKUP(AR40,'標準様式１【記載例】シフト記号表（勤務時間帯）'!$C$6:$U$35,19,FALSE))</f>
        <v/>
      </c>
      <c r="AS42" s="1117" t="str">
        <f>IF(AS40="","",VLOOKUP(AS40,'標準様式１【記載例】シフト記号表（勤務時間帯）'!$C$6:$U$35,19,FALSE))</f>
        <v/>
      </c>
      <c r="AT42" s="1128">
        <f>IF(AT40="","",VLOOKUP(AT40,'標準様式１【記載例】シフト記号表（勤務時間帯）'!$C$6:$U$35,19,FALSE))</f>
        <v>7</v>
      </c>
      <c r="AU42" s="1104" t="str">
        <f>IF(AU40="","",VLOOKUP(AU40,'標準様式１【記載例】シフト記号表（勤務時間帯）'!$C$6:$U$35,19,FALSE))</f>
        <v/>
      </c>
      <c r="AV42" s="1117" t="str">
        <f>IF(AV40="","",VLOOKUP(AV40,'標準様式１【記載例】シフト記号表（勤務時間帯）'!$C$6:$U$35,19,FALSE))</f>
        <v/>
      </c>
      <c r="AW42" s="1117" t="str">
        <f>IF(AW40="","",VLOOKUP(AW40,'標準様式１【記載例】シフト記号表（勤務時間帯）'!$C$6:$U$35,19,FALSE))</f>
        <v/>
      </c>
      <c r="AX42" s="1163">
        <f>IF($BB$3="４週",SUM(S42:AT42),IF($BB$3="暦月",SUM(S42:AW42),""))</f>
        <v>28</v>
      </c>
      <c r="AY42" s="1176"/>
      <c r="AZ42" s="1187">
        <f>IF($BB$3="４週",AX42/4,IF($BB$3="暦月",'標準様式１【記載例】認知症対応型通所'!AX42/('標準様式１【記載例】認知症対応型通所'!$BB$8/7),""))</f>
        <v>7</v>
      </c>
      <c r="BA42" s="1196"/>
      <c r="BB42" s="1207"/>
      <c r="BC42" s="1222"/>
      <c r="BD42" s="1222"/>
      <c r="BE42" s="1222"/>
      <c r="BF42" s="1236"/>
    </row>
    <row r="43" spans="2:58" ht="20.25" customHeight="1">
      <c r="B43" s="1284">
        <f>B40+1</f>
        <v>8</v>
      </c>
      <c r="C43" s="958" t="s">
        <v>591</v>
      </c>
      <c r="D43" s="978"/>
      <c r="E43" s="988"/>
      <c r="F43" s="995"/>
      <c r="G43" s="995" t="s">
        <v>427</v>
      </c>
      <c r="H43" s="1019" t="s">
        <v>9</v>
      </c>
      <c r="I43" s="1026"/>
      <c r="J43" s="1026"/>
      <c r="K43" s="1031"/>
      <c r="L43" s="1041" t="s">
        <v>75</v>
      </c>
      <c r="M43" s="1050"/>
      <c r="N43" s="1050"/>
      <c r="O43" s="1062"/>
      <c r="P43" s="1071" t="s">
        <v>589</v>
      </c>
      <c r="Q43" s="1080"/>
      <c r="R43" s="1088"/>
      <c r="S43" s="1102" t="s">
        <v>38</v>
      </c>
      <c r="T43" s="1115"/>
      <c r="U43" s="1115" t="s">
        <v>38</v>
      </c>
      <c r="V43" s="1115" t="s">
        <v>38</v>
      </c>
      <c r="W43" s="1115" t="s">
        <v>38</v>
      </c>
      <c r="X43" s="1115"/>
      <c r="Y43" s="1126" t="s">
        <v>38</v>
      </c>
      <c r="Z43" s="1102" t="s">
        <v>38</v>
      </c>
      <c r="AA43" s="1115"/>
      <c r="AB43" s="1115" t="s">
        <v>38</v>
      </c>
      <c r="AC43" s="1115" t="s">
        <v>38</v>
      </c>
      <c r="AD43" s="1115" t="s">
        <v>38</v>
      </c>
      <c r="AE43" s="1115"/>
      <c r="AF43" s="1126" t="s">
        <v>38</v>
      </c>
      <c r="AG43" s="1102" t="s">
        <v>38</v>
      </c>
      <c r="AH43" s="1115"/>
      <c r="AI43" s="1115" t="s">
        <v>38</v>
      </c>
      <c r="AJ43" s="1115" t="s">
        <v>38</v>
      </c>
      <c r="AK43" s="1115" t="s">
        <v>38</v>
      </c>
      <c r="AL43" s="1115"/>
      <c r="AM43" s="1126" t="s">
        <v>38</v>
      </c>
      <c r="AN43" s="1102" t="s">
        <v>38</v>
      </c>
      <c r="AO43" s="1115"/>
      <c r="AP43" s="1115" t="s">
        <v>38</v>
      </c>
      <c r="AQ43" s="1115" t="s">
        <v>38</v>
      </c>
      <c r="AR43" s="1115" t="s">
        <v>38</v>
      </c>
      <c r="AS43" s="1115"/>
      <c r="AT43" s="1126" t="s">
        <v>38</v>
      </c>
      <c r="AU43" s="1102"/>
      <c r="AV43" s="1115"/>
      <c r="AW43" s="1115"/>
      <c r="AX43" s="1164"/>
      <c r="AY43" s="1177"/>
      <c r="AZ43" s="1188"/>
      <c r="BA43" s="1197"/>
      <c r="BB43" s="1208"/>
      <c r="BC43" s="1223"/>
      <c r="BD43" s="1223"/>
      <c r="BE43" s="1223"/>
      <c r="BF43" s="1237"/>
    </row>
    <row r="44" spans="2:58" ht="20.25" customHeight="1">
      <c r="B44" s="1284"/>
      <c r="C44" s="959"/>
      <c r="D44" s="979"/>
      <c r="E44" s="989"/>
      <c r="F44" s="993"/>
      <c r="G44" s="1006"/>
      <c r="H44" s="1018"/>
      <c r="I44" s="1026"/>
      <c r="J44" s="1026"/>
      <c r="K44" s="1031"/>
      <c r="L44" s="1040"/>
      <c r="M44" s="1049"/>
      <c r="N44" s="1049"/>
      <c r="O44" s="1061"/>
      <c r="P44" s="1069" t="s">
        <v>590</v>
      </c>
      <c r="Q44" s="1078"/>
      <c r="R44" s="1086"/>
      <c r="S44" s="1103">
        <f>IF(S43="","",VLOOKUP(S43,'標準様式１【記載例】シフト記号表（勤務時間帯）'!$C$6:$K$35,9,FALSE))</f>
        <v>8</v>
      </c>
      <c r="T44" s="1116" t="str">
        <f>IF(T43="","",VLOOKUP(T43,'標準様式１【記載例】シフト記号表（勤務時間帯）'!$C$6:$K$35,9,FALSE))</f>
        <v/>
      </c>
      <c r="U44" s="1116">
        <f>IF(U43="","",VLOOKUP(U43,'標準様式１【記載例】シフト記号表（勤務時間帯）'!$C$6:$K$35,9,FALSE))</f>
        <v>8</v>
      </c>
      <c r="V44" s="1116">
        <f>IF(V43="","",VLOOKUP(V43,'標準様式１【記載例】シフト記号表（勤務時間帯）'!$C$6:$K$35,9,FALSE))</f>
        <v>8</v>
      </c>
      <c r="W44" s="1116">
        <f>IF(W43="","",VLOOKUP(W43,'標準様式１【記載例】シフト記号表（勤務時間帯）'!$C$6:$K$35,9,FALSE))</f>
        <v>8</v>
      </c>
      <c r="X44" s="1116" t="str">
        <f>IF(X43="","",VLOOKUP(X43,'標準様式１【記載例】シフト記号表（勤務時間帯）'!$C$6:$K$35,9,FALSE))</f>
        <v/>
      </c>
      <c r="Y44" s="1127">
        <f>IF(Y43="","",VLOOKUP(Y43,'標準様式１【記載例】シフト記号表（勤務時間帯）'!$C$6:$K$35,9,FALSE))</f>
        <v>8</v>
      </c>
      <c r="Z44" s="1103">
        <f>IF(Z43="","",VLOOKUP(Z43,'標準様式１【記載例】シフト記号表（勤務時間帯）'!$C$6:$K$35,9,FALSE))</f>
        <v>8</v>
      </c>
      <c r="AA44" s="1116" t="str">
        <f>IF(AA43="","",VLOOKUP(AA43,'標準様式１【記載例】シフト記号表（勤務時間帯）'!$C$6:$K$35,9,FALSE))</f>
        <v/>
      </c>
      <c r="AB44" s="1116">
        <f>IF(AB43="","",VLOOKUP(AB43,'標準様式１【記載例】シフト記号表（勤務時間帯）'!$C$6:$K$35,9,FALSE))</f>
        <v>8</v>
      </c>
      <c r="AC44" s="1116">
        <f>IF(AC43="","",VLOOKUP(AC43,'標準様式１【記載例】シフト記号表（勤務時間帯）'!$C$6:$K$35,9,FALSE))</f>
        <v>8</v>
      </c>
      <c r="AD44" s="1116">
        <f>IF(AD43="","",VLOOKUP(AD43,'標準様式１【記載例】シフト記号表（勤務時間帯）'!$C$6:$K$35,9,FALSE))</f>
        <v>8</v>
      </c>
      <c r="AE44" s="1116" t="str">
        <f>IF(AE43="","",VLOOKUP(AE43,'標準様式１【記載例】シフト記号表（勤務時間帯）'!$C$6:$K$35,9,FALSE))</f>
        <v/>
      </c>
      <c r="AF44" s="1127">
        <f>IF(AF43="","",VLOOKUP(AF43,'標準様式１【記載例】シフト記号表（勤務時間帯）'!$C$6:$K$35,9,FALSE))</f>
        <v>8</v>
      </c>
      <c r="AG44" s="1103">
        <f>IF(AG43="","",VLOOKUP(AG43,'標準様式１【記載例】シフト記号表（勤務時間帯）'!$C$6:$K$35,9,FALSE))</f>
        <v>8</v>
      </c>
      <c r="AH44" s="1116" t="str">
        <f>IF(AH43="","",VLOOKUP(AH43,'標準様式１【記載例】シフト記号表（勤務時間帯）'!$C$6:$K$35,9,FALSE))</f>
        <v/>
      </c>
      <c r="AI44" s="1116">
        <f>IF(AI43="","",VLOOKUP(AI43,'標準様式１【記載例】シフト記号表（勤務時間帯）'!$C$6:$K$35,9,FALSE))</f>
        <v>8</v>
      </c>
      <c r="AJ44" s="1116">
        <f>IF(AJ43="","",VLOOKUP(AJ43,'標準様式１【記載例】シフト記号表（勤務時間帯）'!$C$6:$K$35,9,FALSE))</f>
        <v>8</v>
      </c>
      <c r="AK44" s="1116">
        <f>IF(AK43="","",VLOOKUP(AK43,'標準様式１【記載例】シフト記号表（勤務時間帯）'!$C$6:$K$35,9,FALSE))</f>
        <v>8</v>
      </c>
      <c r="AL44" s="1116" t="str">
        <f>IF(AL43="","",VLOOKUP(AL43,'標準様式１【記載例】シフト記号表（勤務時間帯）'!$C$6:$K$35,9,FALSE))</f>
        <v/>
      </c>
      <c r="AM44" s="1127">
        <f>IF(AM43="","",VLOOKUP(AM43,'標準様式１【記載例】シフト記号表（勤務時間帯）'!$C$6:$K$35,9,FALSE))</f>
        <v>8</v>
      </c>
      <c r="AN44" s="1103">
        <f>IF(AN43="","",VLOOKUP(AN43,'標準様式１【記載例】シフト記号表（勤務時間帯）'!$C$6:$K$35,9,FALSE))</f>
        <v>8</v>
      </c>
      <c r="AO44" s="1116" t="str">
        <f>IF(AO43="","",VLOOKUP(AO43,'標準様式１【記載例】シフト記号表（勤務時間帯）'!$C$6:$K$35,9,FALSE))</f>
        <v/>
      </c>
      <c r="AP44" s="1116">
        <f>IF(AP43="","",VLOOKUP(AP43,'標準様式１【記載例】シフト記号表（勤務時間帯）'!$C$6:$K$35,9,FALSE))</f>
        <v>8</v>
      </c>
      <c r="AQ44" s="1116">
        <f>IF(AQ43="","",VLOOKUP(AQ43,'標準様式１【記載例】シフト記号表（勤務時間帯）'!$C$6:$K$35,9,FALSE))</f>
        <v>8</v>
      </c>
      <c r="AR44" s="1116">
        <f>IF(AR43="","",VLOOKUP(AR43,'標準様式１【記載例】シフト記号表（勤務時間帯）'!$C$6:$K$35,9,FALSE))</f>
        <v>8</v>
      </c>
      <c r="AS44" s="1116" t="str">
        <f>IF(AS43="","",VLOOKUP(AS43,'標準様式１【記載例】シフト記号表（勤務時間帯）'!$C$6:$K$35,9,FALSE))</f>
        <v/>
      </c>
      <c r="AT44" s="1127">
        <f>IF(AT43="","",VLOOKUP(AT43,'標準様式１【記載例】シフト記号表（勤務時間帯）'!$C$6:$K$35,9,FALSE))</f>
        <v>8</v>
      </c>
      <c r="AU44" s="1103" t="str">
        <f>IF(AU43="","",VLOOKUP(AU43,'標準様式１【記載例】シフト記号表（勤務時間帯）'!$C$6:$K$35,9,FALSE))</f>
        <v/>
      </c>
      <c r="AV44" s="1116" t="str">
        <f>IF(AV43="","",VLOOKUP(AV43,'標準様式１【記載例】シフト記号表（勤務時間帯）'!$C$6:$K$35,9,FALSE))</f>
        <v/>
      </c>
      <c r="AW44" s="1116" t="str">
        <f>IF(AW43="","",VLOOKUP(AW43,'標準様式１【記載例】シフト記号表（勤務時間帯）'!$C$6:$K$35,9,FALSE))</f>
        <v/>
      </c>
      <c r="AX44" s="1162">
        <f>IF($BB$3="４週",SUM(S44:AT44),IF($BB$3="暦月",SUM(S44:AW44),""))</f>
        <v>160</v>
      </c>
      <c r="AY44" s="1175"/>
      <c r="AZ44" s="1186">
        <f>IF($BB$3="４週",AX44/4,IF($BB$3="暦月",'標準様式１【記載例】認知症対応型通所'!AX44/('標準様式１【記載例】認知症対応型通所'!$BB$8/7),""))</f>
        <v>40</v>
      </c>
      <c r="BA44" s="1195"/>
      <c r="BB44" s="1206"/>
      <c r="BC44" s="1221"/>
      <c r="BD44" s="1221"/>
      <c r="BE44" s="1221"/>
      <c r="BF44" s="1235"/>
    </row>
    <row r="45" spans="2:58" ht="20.25" customHeight="1">
      <c r="B45" s="1284"/>
      <c r="C45" s="960"/>
      <c r="D45" s="980"/>
      <c r="E45" s="990"/>
      <c r="F45" s="993" t="str">
        <f>C43</f>
        <v>介護職員</v>
      </c>
      <c r="G45" s="1007"/>
      <c r="H45" s="1018"/>
      <c r="I45" s="1026"/>
      <c r="J45" s="1026"/>
      <c r="K45" s="1031"/>
      <c r="L45" s="1042"/>
      <c r="M45" s="1051"/>
      <c r="N45" s="1051"/>
      <c r="O45" s="1063"/>
      <c r="P45" s="1070" t="s">
        <v>316</v>
      </c>
      <c r="Q45" s="1079"/>
      <c r="R45" s="1087"/>
      <c r="S45" s="1104">
        <f>IF(S43="","",VLOOKUP(S43,'標準様式１【記載例】シフト記号表（勤務時間帯）'!$C$6:$U$35,19,FALSE))</f>
        <v>7</v>
      </c>
      <c r="T45" s="1117" t="str">
        <f>IF(T43="","",VLOOKUP(T43,'標準様式１【記載例】シフト記号表（勤務時間帯）'!$C$6:$U$35,19,FALSE))</f>
        <v/>
      </c>
      <c r="U45" s="1117">
        <f>IF(U43="","",VLOOKUP(U43,'標準様式１【記載例】シフト記号表（勤務時間帯）'!$C$6:$U$35,19,FALSE))</f>
        <v>7</v>
      </c>
      <c r="V45" s="1117">
        <f>IF(V43="","",VLOOKUP(V43,'標準様式１【記載例】シフト記号表（勤務時間帯）'!$C$6:$U$35,19,FALSE))</f>
        <v>7</v>
      </c>
      <c r="W45" s="1117">
        <f>IF(W43="","",VLOOKUP(W43,'標準様式１【記載例】シフト記号表（勤務時間帯）'!$C$6:$U$35,19,FALSE))</f>
        <v>7</v>
      </c>
      <c r="X45" s="1117" t="str">
        <f>IF(X43="","",VLOOKUP(X43,'標準様式１【記載例】シフト記号表（勤務時間帯）'!$C$6:$U$35,19,FALSE))</f>
        <v/>
      </c>
      <c r="Y45" s="1128">
        <f>IF(Y43="","",VLOOKUP(Y43,'標準様式１【記載例】シフト記号表（勤務時間帯）'!$C$6:$U$35,19,FALSE))</f>
        <v>7</v>
      </c>
      <c r="Z45" s="1104">
        <f>IF(Z43="","",VLOOKUP(Z43,'標準様式１【記載例】シフト記号表（勤務時間帯）'!$C$6:$U$35,19,FALSE))</f>
        <v>7</v>
      </c>
      <c r="AA45" s="1117" t="str">
        <f>IF(AA43="","",VLOOKUP(AA43,'標準様式１【記載例】シフト記号表（勤務時間帯）'!$C$6:$U$35,19,FALSE))</f>
        <v/>
      </c>
      <c r="AB45" s="1117">
        <f>IF(AB43="","",VLOOKUP(AB43,'標準様式１【記載例】シフト記号表（勤務時間帯）'!$C$6:$U$35,19,FALSE))</f>
        <v>7</v>
      </c>
      <c r="AC45" s="1117">
        <f>IF(AC43="","",VLOOKUP(AC43,'標準様式１【記載例】シフト記号表（勤務時間帯）'!$C$6:$U$35,19,FALSE))</f>
        <v>7</v>
      </c>
      <c r="AD45" s="1117">
        <f>IF(AD43="","",VLOOKUP(AD43,'標準様式１【記載例】シフト記号表（勤務時間帯）'!$C$6:$U$35,19,FALSE))</f>
        <v>7</v>
      </c>
      <c r="AE45" s="1117" t="str">
        <f>IF(AE43="","",VLOOKUP(AE43,'標準様式１【記載例】シフト記号表（勤務時間帯）'!$C$6:$U$35,19,FALSE))</f>
        <v/>
      </c>
      <c r="AF45" s="1128">
        <f>IF(AF43="","",VLOOKUP(AF43,'標準様式１【記載例】シフト記号表（勤務時間帯）'!$C$6:$U$35,19,FALSE))</f>
        <v>7</v>
      </c>
      <c r="AG45" s="1104">
        <f>IF(AG43="","",VLOOKUP(AG43,'標準様式１【記載例】シフト記号表（勤務時間帯）'!$C$6:$U$35,19,FALSE))</f>
        <v>7</v>
      </c>
      <c r="AH45" s="1117" t="str">
        <f>IF(AH43="","",VLOOKUP(AH43,'標準様式１【記載例】シフト記号表（勤務時間帯）'!$C$6:$U$35,19,FALSE))</f>
        <v/>
      </c>
      <c r="AI45" s="1117">
        <f>IF(AI43="","",VLOOKUP(AI43,'標準様式１【記載例】シフト記号表（勤務時間帯）'!$C$6:$U$35,19,FALSE))</f>
        <v>7</v>
      </c>
      <c r="AJ45" s="1117">
        <f>IF(AJ43="","",VLOOKUP(AJ43,'標準様式１【記載例】シフト記号表（勤務時間帯）'!$C$6:$U$35,19,FALSE))</f>
        <v>7</v>
      </c>
      <c r="AK45" s="1117">
        <f>IF(AK43="","",VLOOKUP(AK43,'標準様式１【記載例】シフト記号表（勤務時間帯）'!$C$6:$U$35,19,FALSE))</f>
        <v>7</v>
      </c>
      <c r="AL45" s="1117" t="str">
        <f>IF(AL43="","",VLOOKUP(AL43,'標準様式１【記載例】シフト記号表（勤務時間帯）'!$C$6:$U$35,19,FALSE))</f>
        <v/>
      </c>
      <c r="AM45" s="1128">
        <f>IF(AM43="","",VLOOKUP(AM43,'標準様式１【記載例】シフト記号表（勤務時間帯）'!$C$6:$U$35,19,FALSE))</f>
        <v>7</v>
      </c>
      <c r="AN45" s="1104">
        <f>IF(AN43="","",VLOOKUP(AN43,'標準様式１【記載例】シフト記号表（勤務時間帯）'!$C$6:$U$35,19,FALSE))</f>
        <v>7</v>
      </c>
      <c r="AO45" s="1117" t="str">
        <f>IF(AO43="","",VLOOKUP(AO43,'標準様式１【記載例】シフト記号表（勤務時間帯）'!$C$6:$U$35,19,FALSE))</f>
        <v/>
      </c>
      <c r="AP45" s="1117">
        <f>IF(AP43="","",VLOOKUP(AP43,'標準様式１【記載例】シフト記号表（勤務時間帯）'!$C$6:$U$35,19,FALSE))</f>
        <v>7</v>
      </c>
      <c r="AQ45" s="1117">
        <f>IF(AQ43="","",VLOOKUP(AQ43,'標準様式１【記載例】シフト記号表（勤務時間帯）'!$C$6:$U$35,19,FALSE))</f>
        <v>7</v>
      </c>
      <c r="AR45" s="1117">
        <f>IF(AR43="","",VLOOKUP(AR43,'標準様式１【記載例】シフト記号表（勤務時間帯）'!$C$6:$U$35,19,FALSE))</f>
        <v>7</v>
      </c>
      <c r="AS45" s="1117" t="str">
        <f>IF(AS43="","",VLOOKUP(AS43,'標準様式１【記載例】シフト記号表（勤務時間帯）'!$C$6:$U$35,19,FALSE))</f>
        <v/>
      </c>
      <c r="AT45" s="1128">
        <f>IF(AT43="","",VLOOKUP(AT43,'標準様式１【記載例】シフト記号表（勤務時間帯）'!$C$6:$U$35,19,FALSE))</f>
        <v>7</v>
      </c>
      <c r="AU45" s="1104" t="str">
        <f>IF(AU43="","",VLOOKUP(AU43,'標準様式１【記載例】シフト記号表（勤務時間帯）'!$C$6:$U$35,19,FALSE))</f>
        <v/>
      </c>
      <c r="AV45" s="1117" t="str">
        <f>IF(AV43="","",VLOOKUP(AV43,'標準様式１【記載例】シフト記号表（勤務時間帯）'!$C$6:$U$35,19,FALSE))</f>
        <v/>
      </c>
      <c r="AW45" s="1117" t="str">
        <f>IF(AW43="","",VLOOKUP(AW43,'標準様式１【記載例】シフト記号表（勤務時間帯）'!$C$6:$U$35,19,FALSE))</f>
        <v/>
      </c>
      <c r="AX45" s="1163">
        <f>IF($BB$3="４週",SUM(S45:AT45),IF($BB$3="暦月",SUM(S45:AW45),""))</f>
        <v>140</v>
      </c>
      <c r="AY45" s="1176"/>
      <c r="AZ45" s="1187">
        <f>IF($BB$3="４週",AX45/4,IF($BB$3="暦月",'標準様式１【記載例】認知症対応型通所'!AX45/('標準様式１【記載例】認知症対応型通所'!$BB$8/7),""))</f>
        <v>35</v>
      </c>
      <c r="BA45" s="1196"/>
      <c r="BB45" s="1207"/>
      <c r="BC45" s="1222"/>
      <c r="BD45" s="1222"/>
      <c r="BE45" s="1222"/>
      <c r="BF45" s="1236"/>
    </row>
    <row r="46" spans="2:58" ht="20.25" customHeight="1">
      <c r="B46" s="1284">
        <f>B43+1</f>
        <v>9</v>
      </c>
      <c r="C46" s="958" t="s">
        <v>591</v>
      </c>
      <c r="D46" s="978"/>
      <c r="E46" s="988"/>
      <c r="F46" s="995"/>
      <c r="G46" s="995" t="s">
        <v>427</v>
      </c>
      <c r="H46" s="1019" t="s">
        <v>620</v>
      </c>
      <c r="I46" s="1026"/>
      <c r="J46" s="1026"/>
      <c r="K46" s="1031"/>
      <c r="L46" s="1041" t="s">
        <v>358</v>
      </c>
      <c r="M46" s="1050"/>
      <c r="N46" s="1050"/>
      <c r="O46" s="1062"/>
      <c r="P46" s="1071" t="s">
        <v>589</v>
      </c>
      <c r="Q46" s="1080"/>
      <c r="R46" s="1088"/>
      <c r="S46" s="1102" t="s">
        <v>38</v>
      </c>
      <c r="T46" s="1115" t="s">
        <v>38</v>
      </c>
      <c r="U46" s="1115"/>
      <c r="V46" s="1115" t="s">
        <v>38</v>
      </c>
      <c r="W46" s="1115" t="s">
        <v>38</v>
      </c>
      <c r="X46" s="1115" t="s">
        <v>38</v>
      </c>
      <c r="Y46" s="1126"/>
      <c r="Z46" s="1102" t="s">
        <v>38</v>
      </c>
      <c r="AA46" s="1115" t="s">
        <v>38</v>
      </c>
      <c r="AB46" s="1115"/>
      <c r="AC46" s="1115" t="s">
        <v>38</v>
      </c>
      <c r="AD46" s="1115" t="s">
        <v>38</v>
      </c>
      <c r="AE46" s="1115" t="s">
        <v>38</v>
      </c>
      <c r="AF46" s="1126"/>
      <c r="AG46" s="1102" t="s">
        <v>38</v>
      </c>
      <c r="AH46" s="1115" t="s">
        <v>38</v>
      </c>
      <c r="AI46" s="1115"/>
      <c r="AJ46" s="1115" t="s">
        <v>38</v>
      </c>
      <c r="AK46" s="1115" t="s">
        <v>38</v>
      </c>
      <c r="AL46" s="1115" t="s">
        <v>38</v>
      </c>
      <c r="AM46" s="1126"/>
      <c r="AN46" s="1102" t="s">
        <v>38</v>
      </c>
      <c r="AO46" s="1115" t="s">
        <v>38</v>
      </c>
      <c r="AP46" s="1115"/>
      <c r="AQ46" s="1115" t="s">
        <v>38</v>
      </c>
      <c r="AR46" s="1115" t="s">
        <v>38</v>
      </c>
      <c r="AS46" s="1115" t="s">
        <v>38</v>
      </c>
      <c r="AT46" s="1126"/>
      <c r="AU46" s="1102"/>
      <c r="AV46" s="1115"/>
      <c r="AW46" s="1115"/>
      <c r="AX46" s="1164"/>
      <c r="AY46" s="1177"/>
      <c r="AZ46" s="1188"/>
      <c r="BA46" s="1197"/>
      <c r="BB46" s="1208"/>
      <c r="BC46" s="1223"/>
      <c r="BD46" s="1223"/>
      <c r="BE46" s="1223"/>
      <c r="BF46" s="1237"/>
    </row>
    <row r="47" spans="2:58" ht="20.25" customHeight="1">
      <c r="B47" s="1284"/>
      <c r="C47" s="959"/>
      <c r="D47" s="979"/>
      <c r="E47" s="989"/>
      <c r="F47" s="993"/>
      <c r="G47" s="1006"/>
      <c r="H47" s="1018"/>
      <c r="I47" s="1026"/>
      <c r="J47" s="1026"/>
      <c r="K47" s="1031"/>
      <c r="L47" s="1040"/>
      <c r="M47" s="1049"/>
      <c r="N47" s="1049"/>
      <c r="O47" s="1061"/>
      <c r="P47" s="1069" t="s">
        <v>590</v>
      </c>
      <c r="Q47" s="1078"/>
      <c r="R47" s="1086"/>
      <c r="S47" s="1103">
        <f>IF(S46="","",VLOOKUP(S46,'標準様式１【記載例】シフト記号表（勤務時間帯）'!$C$6:$K$35,9,FALSE))</f>
        <v>8</v>
      </c>
      <c r="T47" s="1116">
        <f>IF(T46="","",VLOOKUP(T46,'標準様式１【記載例】シフト記号表（勤務時間帯）'!$C$6:$K$35,9,FALSE))</f>
        <v>8</v>
      </c>
      <c r="U47" s="1116" t="str">
        <f>IF(U46="","",VLOOKUP(U46,'標準様式１【記載例】シフト記号表（勤務時間帯）'!$C$6:$K$35,9,FALSE))</f>
        <v/>
      </c>
      <c r="V47" s="1116">
        <f>IF(V46="","",VLOOKUP(V46,'標準様式１【記載例】シフト記号表（勤務時間帯）'!$C$6:$K$35,9,FALSE))</f>
        <v>8</v>
      </c>
      <c r="W47" s="1116">
        <f>IF(W46="","",VLOOKUP(W46,'標準様式１【記載例】シフト記号表（勤務時間帯）'!$C$6:$K$35,9,FALSE))</f>
        <v>8</v>
      </c>
      <c r="X47" s="1116">
        <f>IF(X46="","",VLOOKUP(X46,'標準様式１【記載例】シフト記号表（勤務時間帯）'!$C$6:$K$35,9,FALSE))</f>
        <v>8</v>
      </c>
      <c r="Y47" s="1127" t="str">
        <f>IF(Y46="","",VLOOKUP(Y46,'標準様式１【記載例】シフト記号表（勤務時間帯）'!$C$6:$K$35,9,FALSE))</f>
        <v/>
      </c>
      <c r="Z47" s="1103">
        <f>IF(Z46="","",VLOOKUP(Z46,'標準様式１【記載例】シフト記号表（勤務時間帯）'!$C$6:$K$35,9,FALSE))</f>
        <v>8</v>
      </c>
      <c r="AA47" s="1116">
        <f>IF(AA46="","",VLOOKUP(AA46,'標準様式１【記載例】シフト記号表（勤務時間帯）'!$C$6:$K$35,9,FALSE))</f>
        <v>8</v>
      </c>
      <c r="AB47" s="1116" t="str">
        <f>IF(AB46="","",VLOOKUP(AB46,'標準様式１【記載例】シフト記号表（勤務時間帯）'!$C$6:$K$35,9,FALSE))</f>
        <v/>
      </c>
      <c r="AC47" s="1116">
        <f>IF(AC46="","",VLOOKUP(AC46,'標準様式１【記載例】シフト記号表（勤務時間帯）'!$C$6:$K$35,9,FALSE))</f>
        <v>8</v>
      </c>
      <c r="AD47" s="1116">
        <f>IF(AD46="","",VLOOKUP(AD46,'標準様式１【記載例】シフト記号表（勤務時間帯）'!$C$6:$K$35,9,FALSE))</f>
        <v>8</v>
      </c>
      <c r="AE47" s="1116">
        <f>IF(AE46="","",VLOOKUP(AE46,'標準様式１【記載例】シフト記号表（勤務時間帯）'!$C$6:$K$35,9,FALSE))</f>
        <v>8</v>
      </c>
      <c r="AF47" s="1127" t="str">
        <f>IF(AF46="","",VLOOKUP(AF46,'標準様式１【記載例】シフト記号表（勤務時間帯）'!$C$6:$K$35,9,FALSE))</f>
        <v/>
      </c>
      <c r="AG47" s="1103">
        <f>IF(AG46="","",VLOOKUP(AG46,'標準様式１【記載例】シフト記号表（勤務時間帯）'!$C$6:$K$35,9,FALSE))</f>
        <v>8</v>
      </c>
      <c r="AH47" s="1116">
        <f>IF(AH46="","",VLOOKUP(AH46,'標準様式１【記載例】シフト記号表（勤務時間帯）'!$C$6:$K$35,9,FALSE))</f>
        <v>8</v>
      </c>
      <c r="AI47" s="1116" t="str">
        <f>IF(AI46="","",VLOOKUP(AI46,'標準様式１【記載例】シフト記号表（勤務時間帯）'!$C$6:$K$35,9,FALSE))</f>
        <v/>
      </c>
      <c r="AJ47" s="1116">
        <f>IF(AJ46="","",VLOOKUP(AJ46,'標準様式１【記載例】シフト記号表（勤務時間帯）'!$C$6:$K$35,9,FALSE))</f>
        <v>8</v>
      </c>
      <c r="AK47" s="1116">
        <f>IF(AK46="","",VLOOKUP(AK46,'標準様式１【記載例】シフト記号表（勤務時間帯）'!$C$6:$K$35,9,FALSE))</f>
        <v>8</v>
      </c>
      <c r="AL47" s="1116">
        <f>IF(AL46="","",VLOOKUP(AL46,'標準様式１【記載例】シフト記号表（勤務時間帯）'!$C$6:$K$35,9,FALSE))</f>
        <v>8</v>
      </c>
      <c r="AM47" s="1127" t="str">
        <f>IF(AM46="","",VLOOKUP(AM46,'標準様式１【記載例】シフト記号表（勤務時間帯）'!$C$6:$K$35,9,FALSE))</f>
        <v/>
      </c>
      <c r="AN47" s="1103">
        <f>IF(AN46="","",VLOOKUP(AN46,'標準様式１【記載例】シフト記号表（勤務時間帯）'!$C$6:$K$35,9,FALSE))</f>
        <v>8</v>
      </c>
      <c r="AO47" s="1116">
        <f>IF(AO46="","",VLOOKUP(AO46,'標準様式１【記載例】シフト記号表（勤務時間帯）'!$C$6:$K$35,9,FALSE))</f>
        <v>8</v>
      </c>
      <c r="AP47" s="1116" t="str">
        <f>IF(AP46="","",VLOOKUP(AP46,'標準様式１【記載例】シフト記号表（勤務時間帯）'!$C$6:$K$35,9,FALSE))</f>
        <v/>
      </c>
      <c r="AQ47" s="1116">
        <f>IF(AQ46="","",VLOOKUP(AQ46,'標準様式１【記載例】シフト記号表（勤務時間帯）'!$C$6:$K$35,9,FALSE))</f>
        <v>8</v>
      </c>
      <c r="AR47" s="1116">
        <f>IF(AR46="","",VLOOKUP(AR46,'標準様式１【記載例】シフト記号表（勤務時間帯）'!$C$6:$K$35,9,FALSE))</f>
        <v>8</v>
      </c>
      <c r="AS47" s="1116">
        <f>IF(AS46="","",VLOOKUP(AS46,'標準様式１【記載例】シフト記号表（勤務時間帯）'!$C$6:$K$35,9,FALSE))</f>
        <v>8</v>
      </c>
      <c r="AT47" s="1127" t="str">
        <f>IF(AT46="","",VLOOKUP(AT46,'標準様式１【記載例】シフト記号表（勤務時間帯）'!$C$6:$K$35,9,FALSE))</f>
        <v/>
      </c>
      <c r="AU47" s="1103" t="str">
        <f>IF(AU46="","",VLOOKUP(AU46,'標準様式１【記載例】シフト記号表（勤務時間帯）'!$C$6:$K$35,9,FALSE))</f>
        <v/>
      </c>
      <c r="AV47" s="1116" t="str">
        <f>IF(AV46="","",VLOOKUP(AV46,'標準様式１【記載例】シフト記号表（勤務時間帯）'!$C$6:$K$35,9,FALSE))</f>
        <v/>
      </c>
      <c r="AW47" s="1116" t="str">
        <f>IF(AW46="","",VLOOKUP(AW46,'標準様式１【記載例】シフト記号表（勤務時間帯）'!$C$6:$K$35,9,FALSE))</f>
        <v/>
      </c>
      <c r="AX47" s="1162">
        <f>IF($BB$3="４週",SUM(S47:AT47),IF($BB$3="暦月",SUM(S47:AW47),""))</f>
        <v>160</v>
      </c>
      <c r="AY47" s="1175"/>
      <c r="AZ47" s="1186">
        <f>IF($BB$3="４週",AX47/4,IF($BB$3="暦月",'標準様式１【記載例】認知症対応型通所'!AX47/('標準様式１【記載例】認知症対応型通所'!$BB$8/7),""))</f>
        <v>40</v>
      </c>
      <c r="BA47" s="1195"/>
      <c r="BB47" s="1206"/>
      <c r="BC47" s="1221"/>
      <c r="BD47" s="1221"/>
      <c r="BE47" s="1221"/>
      <c r="BF47" s="1235"/>
    </row>
    <row r="48" spans="2:58" ht="20.25" customHeight="1">
      <c r="B48" s="1284"/>
      <c r="C48" s="960"/>
      <c r="D48" s="980"/>
      <c r="E48" s="990"/>
      <c r="F48" s="993" t="str">
        <f>C46</f>
        <v>介護職員</v>
      </c>
      <c r="G48" s="1007"/>
      <c r="H48" s="1018"/>
      <c r="I48" s="1026"/>
      <c r="J48" s="1026"/>
      <c r="K48" s="1031"/>
      <c r="L48" s="1042"/>
      <c r="M48" s="1051"/>
      <c r="N48" s="1051"/>
      <c r="O48" s="1063"/>
      <c r="P48" s="1070" t="s">
        <v>316</v>
      </c>
      <c r="Q48" s="1079"/>
      <c r="R48" s="1087"/>
      <c r="S48" s="1104">
        <f>IF(S46="","",VLOOKUP(S46,'標準様式１【記載例】シフト記号表（勤務時間帯）'!$C$6:$U$35,19,FALSE))</f>
        <v>7</v>
      </c>
      <c r="T48" s="1117">
        <f>IF(T46="","",VLOOKUP(T46,'標準様式１【記載例】シフト記号表（勤務時間帯）'!$C$6:$U$35,19,FALSE))</f>
        <v>7</v>
      </c>
      <c r="U48" s="1117" t="str">
        <f>IF(U46="","",VLOOKUP(U46,'標準様式１【記載例】シフト記号表（勤務時間帯）'!$C$6:$U$35,19,FALSE))</f>
        <v/>
      </c>
      <c r="V48" s="1117">
        <f>IF(V46="","",VLOOKUP(V46,'標準様式１【記載例】シフト記号表（勤務時間帯）'!$C$6:$U$35,19,FALSE))</f>
        <v>7</v>
      </c>
      <c r="W48" s="1117">
        <f>IF(W46="","",VLOOKUP(W46,'標準様式１【記載例】シフト記号表（勤務時間帯）'!$C$6:$U$35,19,FALSE))</f>
        <v>7</v>
      </c>
      <c r="X48" s="1117">
        <f>IF(X46="","",VLOOKUP(X46,'標準様式１【記載例】シフト記号表（勤務時間帯）'!$C$6:$U$35,19,FALSE))</f>
        <v>7</v>
      </c>
      <c r="Y48" s="1128" t="str">
        <f>IF(Y46="","",VLOOKUP(Y46,'標準様式１【記載例】シフト記号表（勤務時間帯）'!$C$6:$U$35,19,FALSE))</f>
        <v/>
      </c>
      <c r="Z48" s="1104">
        <f>IF(Z46="","",VLOOKUP(Z46,'標準様式１【記載例】シフト記号表（勤務時間帯）'!$C$6:$U$35,19,FALSE))</f>
        <v>7</v>
      </c>
      <c r="AA48" s="1117">
        <f>IF(AA46="","",VLOOKUP(AA46,'標準様式１【記載例】シフト記号表（勤務時間帯）'!$C$6:$U$35,19,FALSE))</f>
        <v>7</v>
      </c>
      <c r="AB48" s="1117" t="str">
        <f>IF(AB46="","",VLOOKUP(AB46,'標準様式１【記載例】シフト記号表（勤務時間帯）'!$C$6:$U$35,19,FALSE))</f>
        <v/>
      </c>
      <c r="AC48" s="1117">
        <f>IF(AC46="","",VLOOKUP(AC46,'標準様式１【記載例】シフト記号表（勤務時間帯）'!$C$6:$U$35,19,FALSE))</f>
        <v>7</v>
      </c>
      <c r="AD48" s="1117">
        <f>IF(AD46="","",VLOOKUP(AD46,'標準様式１【記載例】シフト記号表（勤務時間帯）'!$C$6:$U$35,19,FALSE))</f>
        <v>7</v>
      </c>
      <c r="AE48" s="1117">
        <f>IF(AE46="","",VLOOKUP(AE46,'標準様式１【記載例】シフト記号表（勤務時間帯）'!$C$6:$U$35,19,FALSE))</f>
        <v>7</v>
      </c>
      <c r="AF48" s="1128" t="str">
        <f>IF(AF46="","",VLOOKUP(AF46,'標準様式１【記載例】シフト記号表（勤務時間帯）'!$C$6:$U$35,19,FALSE))</f>
        <v/>
      </c>
      <c r="AG48" s="1104">
        <f>IF(AG46="","",VLOOKUP(AG46,'標準様式１【記載例】シフト記号表（勤務時間帯）'!$C$6:$U$35,19,FALSE))</f>
        <v>7</v>
      </c>
      <c r="AH48" s="1117">
        <f>IF(AH46="","",VLOOKUP(AH46,'標準様式１【記載例】シフト記号表（勤務時間帯）'!$C$6:$U$35,19,FALSE))</f>
        <v>7</v>
      </c>
      <c r="AI48" s="1117" t="str">
        <f>IF(AI46="","",VLOOKUP(AI46,'標準様式１【記載例】シフト記号表（勤務時間帯）'!$C$6:$U$35,19,FALSE))</f>
        <v/>
      </c>
      <c r="AJ48" s="1117">
        <f>IF(AJ46="","",VLOOKUP(AJ46,'標準様式１【記載例】シフト記号表（勤務時間帯）'!$C$6:$U$35,19,FALSE))</f>
        <v>7</v>
      </c>
      <c r="AK48" s="1117">
        <f>IF(AK46="","",VLOOKUP(AK46,'標準様式１【記載例】シフト記号表（勤務時間帯）'!$C$6:$U$35,19,FALSE))</f>
        <v>7</v>
      </c>
      <c r="AL48" s="1117">
        <f>IF(AL46="","",VLOOKUP(AL46,'標準様式１【記載例】シフト記号表（勤務時間帯）'!$C$6:$U$35,19,FALSE))</f>
        <v>7</v>
      </c>
      <c r="AM48" s="1128" t="str">
        <f>IF(AM46="","",VLOOKUP(AM46,'標準様式１【記載例】シフト記号表（勤務時間帯）'!$C$6:$U$35,19,FALSE))</f>
        <v/>
      </c>
      <c r="AN48" s="1104">
        <f>IF(AN46="","",VLOOKUP(AN46,'標準様式１【記載例】シフト記号表（勤務時間帯）'!$C$6:$U$35,19,FALSE))</f>
        <v>7</v>
      </c>
      <c r="AO48" s="1117">
        <f>IF(AO46="","",VLOOKUP(AO46,'標準様式１【記載例】シフト記号表（勤務時間帯）'!$C$6:$U$35,19,FALSE))</f>
        <v>7</v>
      </c>
      <c r="AP48" s="1117" t="str">
        <f>IF(AP46="","",VLOOKUP(AP46,'標準様式１【記載例】シフト記号表（勤務時間帯）'!$C$6:$U$35,19,FALSE))</f>
        <v/>
      </c>
      <c r="AQ48" s="1117">
        <f>IF(AQ46="","",VLOOKUP(AQ46,'標準様式１【記載例】シフト記号表（勤務時間帯）'!$C$6:$U$35,19,FALSE))</f>
        <v>7</v>
      </c>
      <c r="AR48" s="1117">
        <f>IF(AR46="","",VLOOKUP(AR46,'標準様式１【記載例】シフト記号表（勤務時間帯）'!$C$6:$U$35,19,FALSE))</f>
        <v>7</v>
      </c>
      <c r="AS48" s="1117">
        <f>IF(AS46="","",VLOOKUP(AS46,'標準様式１【記載例】シフト記号表（勤務時間帯）'!$C$6:$U$35,19,FALSE))</f>
        <v>7</v>
      </c>
      <c r="AT48" s="1128" t="str">
        <f>IF(AT46="","",VLOOKUP(AT46,'標準様式１【記載例】シフト記号表（勤務時間帯）'!$C$6:$U$35,19,FALSE))</f>
        <v/>
      </c>
      <c r="AU48" s="1104" t="str">
        <f>IF(AU46="","",VLOOKUP(AU46,'標準様式１【記載例】シフト記号表（勤務時間帯）'!$C$6:$U$35,19,FALSE))</f>
        <v/>
      </c>
      <c r="AV48" s="1117" t="str">
        <f>IF(AV46="","",VLOOKUP(AV46,'標準様式１【記載例】シフト記号表（勤務時間帯）'!$C$6:$U$35,19,FALSE))</f>
        <v/>
      </c>
      <c r="AW48" s="1117" t="str">
        <f>IF(AW46="","",VLOOKUP(AW46,'標準様式１【記載例】シフト記号表（勤務時間帯）'!$C$6:$U$35,19,FALSE))</f>
        <v/>
      </c>
      <c r="AX48" s="1163">
        <f>IF($BB$3="４週",SUM(S48:AT48),IF($BB$3="暦月",SUM(S48:AW48),""))</f>
        <v>140</v>
      </c>
      <c r="AY48" s="1176"/>
      <c r="AZ48" s="1187">
        <f>IF($BB$3="４週",AX48/4,IF($BB$3="暦月",'標準様式１【記載例】認知症対応型通所'!AX48/('標準様式１【記載例】認知症対応型通所'!$BB$8/7),""))</f>
        <v>35</v>
      </c>
      <c r="BA48" s="1196"/>
      <c r="BB48" s="1207"/>
      <c r="BC48" s="1222"/>
      <c r="BD48" s="1222"/>
      <c r="BE48" s="1222"/>
      <c r="BF48" s="1236"/>
    </row>
    <row r="49" spans="2:58" ht="20.25" customHeight="1">
      <c r="B49" s="1284">
        <f>B46+1</f>
        <v>10</v>
      </c>
      <c r="C49" s="958" t="s">
        <v>594</v>
      </c>
      <c r="D49" s="978"/>
      <c r="E49" s="988"/>
      <c r="F49" s="995"/>
      <c r="G49" s="995" t="s">
        <v>31</v>
      </c>
      <c r="H49" s="1019" t="s">
        <v>334</v>
      </c>
      <c r="I49" s="1026"/>
      <c r="J49" s="1026"/>
      <c r="K49" s="1031"/>
      <c r="L49" s="1041" t="s">
        <v>221</v>
      </c>
      <c r="M49" s="1050"/>
      <c r="N49" s="1050"/>
      <c r="O49" s="1062"/>
      <c r="P49" s="1071" t="s">
        <v>589</v>
      </c>
      <c r="Q49" s="1080"/>
      <c r="R49" s="1088"/>
      <c r="S49" s="1102" t="s">
        <v>608</v>
      </c>
      <c r="T49" s="1115"/>
      <c r="U49" s="1115" t="s">
        <v>608</v>
      </c>
      <c r="V49" s="1115" t="s">
        <v>608</v>
      </c>
      <c r="W49" s="1115"/>
      <c r="X49" s="1115" t="s">
        <v>608</v>
      </c>
      <c r="Y49" s="1126"/>
      <c r="Z49" s="1102" t="s">
        <v>608</v>
      </c>
      <c r="AA49" s="1115"/>
      <c r="AB49" s="1115" t="s">
        <v>608</v>
      </c>
      <c r="AC49" s="1115" t="s">
        <v>608</v>
      </c>
      <c r="AD49" s="1115"/>
      <c r="AE49" s="1115" t="s">
        <v>608</v>
      </c>
      <c r="AF49" s="1126"/>
      <c r="AG49" s="1102" t="s">
        <v>608</v>
      </c>
      <c r="AH49" s="1115"/>
      <c r="AI49" s="1115" t="s">
        <v>608</v>
      </c>
      <c r="AJ49" s="1115" t="s">
        <v>608</v>
      </c>
      <c r="AK49" s="1115"/>
      <c r="AL49" s="1115" t="s">
        <v>608</v>
      </c>
      <c r="AM49" s="1126"/>
      <c r="AN49" s="1102" t="s">
        <v>608</v>
      </c>
      <c r="AO49" s="1115"/>
      <c r="AP49" s="1115" t="s">
        <v>608</v>
      </c>
      <c r="AQ49" s="1115" t="s">
        <v>608</v>
      </c>
      <c r="AR49" s="1115"/>
      <c r="AS49" s="1115" t="s">
        <v>608</v>
      </c>
      <c r="AT49" s="1126"/>
      <c r="AU49" s="1102"/>
      <c r="AV49" s="1115"/>
      <c r="AW49" s="1115"/>
      <c r="AX49" s="1164"/>
      <c r="AY49" s="1177"/>
      <c r="AZ49" s="1188"/>
      <c r="BA49" s="1197"/>
      <c r="BB49" s="1208" t="s">
        <v>107</v>
      </c>
      <c r="BC49" s="1223"/>
      <c r="BD49" s="1223"/>
      <c r="BE49" s="1223"/>
      <c r="BF49" s="1237"/>
    </row>
    <row r="50" spans="2:58" ht="20.25" customHeight="1">
      <c r="B50" s="1284"/>
      <c r="C50" s="959"/>
      <c r="D50" s="979"/>
      <c r="E50" s="989"/>
      <c r="F50" s="993"/>
      <c r="G50" s="1006"/>
      <c r="H50" s="1018"/>
      <c r="I50" s="1026"/>
      <c r="J50" s="1026"/>
      <c r="K50" s="1031"/>
      <c r="L50" s="1040"/>
      <c r="M50" s="1049"/>
      <c r="N50" s="1049"/>
      <c r="O50" s="1061"/>
      <c r="P50" s="1069" t="s">
        <v>590</v>
      </c>
      <c r="Q50" s="1078"/>
      <c r="R50" s="1086"/>
      <c r="S50" s="1103">
        <f>IF(S49="","",VLOOKUP(S49,'標準様式１【記載例】シフト記号表（勤務時間帯）'!$C$6:$K$35,9,FALSE))</f>
        <v>4</v>
      </c>
      <c r="T50" s="1116" t="str">
        <f>IF(T49="","",VLOOKUP(T49,'標準様式１【記載例】シフト記号表（勤務時間帯）'!$C$6:$K$35,9,FALSE))</f>
        <v/>
      </c>
      <c r="U50" s="1116">
        <f>IF(U49="","",VLOOKUP(U49,'標準様式１【記載例】シフト記号表（勤務時間帯）'!$C$6:$K$35,9,FALSE))</f>
        <v>4</v>
      </c>
      <c r="V50" s="1116">
        <f>IF(V49="","",VLOOKUP(V49,'標準様式１【記載例】シフト記号表（勤務時間帯）'!$C$6:$K$35,9,FALSE))</f>
        <v>4</v>
      </c>
      <c r="W50" s="1116" t="str">
        <f>IF(W49="","",VLOOKUP(W49,'標準様式１【記載例】シフト記号表（勤務時間帯）'!$C$6:$K$35,9,FALSE))</f>
        <v/>
      </c>
      <c r="X50" s="1116">
        <f>IF(X49="","",VLOOKUP(X49,'標準様式１【記載例】シフト記号表（勤務時間帯）'!$C$6:$K$35,9,FALSE))</f>
        <v>4</v>
      </c>
      <c r="Y50" s="1127" t="str">
        <f>IF(Y49="","",VLOOKUP(Y49,'標準様式１【記載例】シフト記号表（勤務時間帯）'!$C$6:$K$35,9,FALSE))</f>
        <v/>
      </c>
      <c r="Z50" s="1103">
        <f>IF(Z49="","",VLOOKUP(Z49,'標準様式１【記載例】シフト記号表（勤務時間帯）'!$C$6:$K$35,9,FALSE))</f>
        <v>4</v>
      </c>
      <c r="AA50" s="1116" t="str">
        <f>IF(AA49="","",VLOOKUP(AA49,'標準様式１【記載例】シフト記号表（勤務時間帯）'!$C$6:$K$35,9,FALSE))</f>
        <v/>
      </c>
      <c r="AB50" s="1116">
        <f>IF(AB49="","",VLOOKUP(AB49,'標準様式１【記載例】シフト記号表（勤務時間帯）'!$C$6:$K$35,9,FALSE))</f>
        <v>4</v>
      </c>
      <c r="AC50" s="1116">
        <f>IF(AC49="","",VLOOKUP(AC49,'標準様式１【記載例】シフト記号表（勤務時間帯）'!$C$6:$K$35,9,FALSE))</f>
        <v>4</v>
      </c>
      <c r="AD50" s="1116" t="str">
        <f>IF(AD49="","",VLOOKUP(AD49,'標準様式１【記載例】シフト記号表（勤務時間帯）'!$C$6:$K$35,9,FALSE))</f>
        <v/>
      </c>
      <c r="AE50" s="1116">
        <f>IF(AE49="","",VLOOKUP(AE49,'標準様式１【記載例】シフト記号表（勤務時間帯）'!$C$6:$K$35,9,FALSE))</f>
        <v>4</v>
      </c>
      <c r="AF50" s="1127" t="str">
        <f>IF(AF49="","",VLOOKUP(AF49,'標準様式１【記載例】シフト記号表（勤務時間帯）'!$C$6:$K$35,9,FALSE))</f>
        <v/>
      </c>
      <c r="AG50" s="1103">
        <f>IF(AG49="","",VLOOKUP(AG49,'標準様式１【記載例】シフト記号表（勤務時間帯）'!$C$6:$K$35,9,FALSE))</f>
        <v>4</v>
      </c>
      <c r="AH50" s="1116" t="str">
        <f>IF(AH49="","",VLOOKUP(AH49,'標準様式１【記載例】シフト記号表（勤務時間帯）'!$C$6:$K$35,9,FALSE))</f>
        <v/>
      </c>
      <c r="AI50" s="1116">
        <f>IF(AI49="","",VLOOKUP(AI49,'標準様式１【記載例】シフト記号表（勤務時間帯）'!$C$6:$K$35,9,FALSE))</f>
        <v>4</v>
      </c>
      <c r="AJ50" s="1116">
        <f>IF(AJ49="","",VLOOKUP(AJ49,'標準様式１【記載例】シフト記号表（勤務時間帯）'!$C$6:$K$35,9,FALSE))</f>
        <v>4</v>
      </c>
      <c r="AK50" s="1116" t="str">
        <f>IF(AK49="","",VLOOKUP(AK49,'標準様式１【記載例】シフト記号表（勤務時間帯）'!$C$6:$K$35,9,FALSE))</f>
        <v/>
      </c>
      <c r="AL50" s="1116">
        <f>IF(AL49="","",VLOOKUP(AL49,'標準様式１【記載例】シフト記号表（勤務時間帯）'!$C$6:$K$35,9,FALSE))</f>
        <v>4</v>
      </c>
      <c r="AM50" s="1127" t="str">
        <f>IF(AM49="","",VLOOKUP(AM49,'標準様式１【記載例】シフト記号表（勤務時間帯）'!$C$6:$K$35,9,FALSE))</f>
        <v/>
      </c>
      <c r="AN50" s="1103">
        <f>IF(AN49="","",VLOOKUP(AN49,'標準様式１【記載例】シフト記号表（勤務時間帯）'!$C$6:$K$35,9,FALSE))</f>
        <v>4</v>
      </c>
      <c r="AO50" s="1116" t="str">
        <f>IF(AO49="","",VLOOKUP(AO49,'標準様式１【記載例】シフト記号表（勤務時間帯）'!$C$6:$K$35,9,FALSE))</f>
        <v/>
      </c>
      <c r="AP50" s="1116">
        <f>IF(AP49="","",VLOOKUP(AP49,'標準様式１【記載例】シフト記号表（勤務時間帯）'!$C$6:$K$35,9,FALSE))</f>
        <v>4</v>
      </c>
      <c r="AQ50" s="1116">
        <f>IF(AQ49="","",VLOOKUP(AQ49,'標準様式１【記載例】シフト記号表（勤務時間帯）'!$C$6:$K$35,9,FALSE))</f>
        <v>4</v>
      </c>
      <c r="AR50" s="1116" t="str">
        <f>IF(AR49="","",VLOOKUP(AR49,'標準様式１【記載例】シフト記号表（勤務時間帯）'!$C$6:$K$35,9,FALSE))</f>
        <v/>
      </c>
      <c r="AS50" s="1116">
        <f>IF(AS49="","",VLOOKUP(AS49,'標準様式１【記載例】シフト記号表（勤務時間帯）'!$C$6:$K$35,9,FALSE))</f>
        <v>4</v>
      </c>
      <c r="AT50" s="1127" t="str">
        <f>IF(AT49="","",VLOOKUP(AT49,'標準様式１【記載例】シフト記号表（勤務時間帯）'!$C$6:$K$35,9,FALSE))</f>
        <v/>
      </c>
      <c r="AU50" s="1103" t="str">
        <f>IF(AU49="","",VLOOKUP(AU49,'標準様式１【記載例】シフト記号表（勤務時間帯）'!$C$6:$K$35,9,FALSE))</f>
        <v/>
      </c>
      <c r="AV50" s="1116" t="str">
        <f>IF(AV49="","",VLOOKUP(AV49,'標準様式１【記載例】シフト記号表（勤務時間帯）'!$C$6:$K$35,9,FALSE))</f>
        <v/>
      </c>
      <c r="AW50" s="1116" t="str">
        <f>IF(AW49="","",VLOOKUP(AW49,'標準様式１【記載例】シフト記号表（勤務時間帯）'!$C$6:$K$35,9,FALSE))</f>
        <v/>
      </c>
      <c r="AX50" s="1162">
        <f>IF($BB$3="４週",SUM(S50:AT50),IF($BB$3="暦月",SUM(S50:AW50),""))</f>
        <v>64</v>
      </c>
      <c r="AY50" s="1175"/>
      <c r="AZ50" s="1186">
        <f>IF($BB$3="４週",AX50/4,IF($BB$3="暦月",'標準様式１【記載例】認知症対応型通所'!AX50/('標準様式１【記載例】認知症対応型通所'!$BB$8/7),""))</f>
        <v>16</v>
      </c>
      <c r="BA50" s="1195"/>
      <c r="BB50" s="1206"/>
      <c r="BC50" s="1221"/>
      <c r="BD50" s="1221"/>
      <c r="BE50" s="1221"/>
      <c r="BF50" s="1235"/>
    </row>
    <row r="51" spans="2:58" ht="20.25" customHeight="1">
      <c r="B51" s="1284"/>
      <c r="C51" s="960"/>
      <c r="D51" s="980"/>
      <c r="E51" s="990"/>
      <c r="F51" s="993" t="str">
        <f>C49</f>
        <v>機能訓練指導員</v>
      </c>
      <c r="G51" s="1007"/>
      <c r="H51" s="1018"/>
      <c r="I51" s="1026"/>
      <c r="J51" s="1026"/>
      <c r="K51" s="1031"/>
      <c r="L51" s="1042"/>
      <c r="M51" s="1051"/>
      <c r="N51" s="1051"/>
      <c r="O51" s="1063"/>
      <c r="P51" s="1070" t="s">
        <v>316</v>
      </c>
      <c r="Q51" s="1079"/>
      <c r="R51" s="1087"/>
      <c r="S51" s="1104">
        <f>IF(S49="","",VLOOKUP(S49,'標準様式１【記載例】シフト記号表（勤務時間帯）'!$C$6:$U$35,19,FALSE))</f>
        <v>3</v>
      </c>
      <c r="T51" s="1117" t="str">
        <f>IF(T49="","",VLOOKUP(T49,'標準様式１【記載例】シフト記号表（勤務時間帯）'!$C$6:$U$35,19,FALSE))</f>
        <v/>
      </c>
      <c r="U51" s="1117">
        <f>IF(U49="","",VLOOKUP(U49,'標準様式１【記載例】シフト記号表（勤務時間帯）'!$C$6:$U$35,19,FALSE))</f>
        <v>3</v>
      </c>
      <c r="V51" s="1117">
        <f>IF(V49="","",VLOOKUP(V49,'標準様式１【記載例】シフト記号表（勤務時間帯）'!$C$6:$U$35,19,FALSE))</f>
        <v>3</v>
      </c>
      <c r="W51" s="1117" t="str">
        <f>IF(W49="","",VLOOKUP(W49,'標準様式１【記載例】シフト記号表（勤務時間帯）'!$C$6:$U$35,19,FALSE))</f>
        <v/>
      </c>
      <c r="X51" s="1117">
        <f>IF(X49="","",VLOOKUP(X49,'標準様式１【記載例】シフト記号表（勤務時間帯）'!$C$6:$U$35,19,FALSE))</f>
        <v>3</v>
      </c>
      <c r="Y51" s="1128" t="str">
        <f>IF(Y49="","",VLOOKUP(Y49,'標準様式１【記載例】シフト記号表（勤務時間帯）'!$C$6:$U$35,19,FALSE))</f>
        <v/>
      </c>
      <c r="Z51" s="1104">
        <f>IF(Z49="","",VLOOKUP(Z49,'標準様式１【記載例】シフト記号表（勤務時間帯）'!$C$6:$U$35,19,FALSE))</f>
        <v>3</v>
      </c>
      <c r="AA51" s="1117" t="str">
        <f>IF(AA49="","",VLOOKUP(AA49,'標準様式１【記載例】シフト記号表（勤務時間帯）'!$C$6:$U$35,19,FALSE))</f>
        <v/>
      </c>
      <c r="AB51" s="1117">
        <f>IF(AB49="","",VLOOKUP(AB49,'標準様式１【記載例】シフト記号表（勤務時間帯）'!$C$6:$U$35,19,FALSE))</f>
        <v>3</v>
      </c>
      <c r="AC51" s="1117">
        <f>IF(AC49="","",VLOOKUP(AC49,'標準様式１【記載例】シフト記号表（勤務時間帯）'!$C$6:$U$35,19,FALSE))</f>
        <v>3</v>
      </c>
      <c r="AD51" s="1117" t="str">
        <f>IF(AD49="","",VLOOKUP(AD49,'標準様式１【記載例】シフト記号表（勤務時間帯）'!$C$6:$U$35,19,FALSE))</f>
        <v/>
      </c>
      <c r="AE51" s="1117">
        <f>IF(AE49="","",VLOOKUP(AE49,'標準様式１【記載例】シフト記号表（勤務時間帯）'!$C$6:$U$35,19,FALSE))</f>
        <v>3</v>
      </c>
      <c r="AF51" s="1128" t="str">
        <f>IF(AF49="","",VLOOKUP(AF49,'標準様式１【記載例】シフト記号表（勤務時間帯）'!$C$6:$U$35,19,FALSE))</f>
        <v/>
      </c>
      <c r="AG51" s="1104">
        <f>IF(AG49="","",VLOOKUP(AG49,'標準様式１【記載例】シフト記号表（勤務時間帯）'!$C$6:$U$35,19,FALSE))</f>
        <v>3</v>
      </c>
      <c r="AH51" s="1117" t="str">
        <f>IF(AH49="","",VLOOKUP(AH49,'標準様式１【記載例】シフト記号表（勤務時間帯）'!$C$6:$U$35,19,FALSE))</f>
        <v/>
      </c>
      <c r="AI51" s="1117">
        <f>IF(AI49="","",VLOOKUP(AI49,'標準様式１【記載例】シフト記号表（勤務時間帯）'!$C$6:$U$35,19,FALSE))</f>
        <v>3</v>
      </c>
      <c r="AJ51" s="1117">
        <f>IF(AJ49="","",VLOOKUP(AJ49,'標準様式１【記載例】シフト記号表（勤務時間帯）'!$C$6:$U$35,19,FALSE))</f>
        <v>3</v>
      </c>
      <c r="AK51" s="1117" t="str">
        <f>IF(AK49="","",VLOOKUP(AK49,'標準様式１【記載例】シフト記号表（勤務時間帯）'!$C$6:$U$35,19,FALSE))</f>
        <v/>
      </c>
      <c r="AL51" s="1117">
        <f>IF(AL49="","",VLOOKUP(AL49,'標準様式１【記載例】シフト記号表（勤務時間帯）'!$C$6:$U$35,19,FALSE))</f>
        <v>3</v>
      </c>
      <c r="AM51" s="1128" t="str">
        <f>IF(AM49="","",VLOOKUP(AM49,'標準様式１【記載例】シフト記号表（勤務時間帯）'!$C$6:$U$35,19,FALSE))</f>
        <v/>
      </c>
      <c r="AN51" s="1104">
        <f>IF(AN49="","",VLOOKUP(AN49,'標準様式１【記載例】シフト記号表（勤務時間帯）'!$C$6:$U$35,19,FALSE))</f>
        <v>3</v>
      </c>
      <c r="AO51" s="1117" t="str">
        <f>IF(AO49="","",VLOOKUP(AO49,'標準様式１【記載例】シフト記号表（勤務時間帯）'!$C$6:$U$35,19,FALSE))</f>
        <v/>
      </c>
      <c r="AP51" s="1117">
        <f>IF(AP49="","",VLOOKUP(AP49,'標準様式１【記載例】シフト記号表（勤務時間帯）'!$C$6:$U$35,19,FALSE))</f>
        <v>3</v>
      </c>
      <c r="AQ51" s="1117">
        <f>IF(AQ49="","",VLOOKUP(AQ49,'標準様式１【記載例】シフト記号表（勤務時間帯）'!$C$6:$U$35,19,FALSE))</f>
        <v>3</v>
      </c>
      <c r="AR51" s="1117" t="str">
        <f>IF(AR49="","",VLOOKUP(AR49,'標準様式１【記載例】シフト記号表（勤務時間帯）'!$C$6:$U$35,19,FALSE))</f>
        <v/>
      </c>
      <c r="AS51" s="1117">
        <f>IF(AS49="","",VLOOKUP(AS49,'標準様式１【記載例】シフト記号表（勤務時間帯）'!$C$6:$U$35,19,FALSE))</f>
        <v>3</v>
      </c>
      <c r="AT51" s="1128" t="str">
        <f>IF(AT49="","",VLOOKUP(AT49,'標準様式１【記載例】シフト記号表（勤務時間帯）'!$C$6:$U$35,19,FALSE))</f>
        <v/>
      </c>
      <c r="AU51" s="1104" t="str">
        <f>IF(AU49="","",VLOOKUP(AU49,'標準様式１【記載例】シフト記号表（勤務時間帯）'!$C$6:$U$35,19,FALSE))</f>
        <v/>
      </c>
      <c r="AV51" s="1117" t="str">
        <f>IF(AV49="","",VLOOKUP(AV49,'標準様式１【記載例】シフト記号表（勤務時間帯）'!$C$6:$U$35,19,FALSE))</f>
        <v/>
      </c>
      <c r="AW51" s="1117" t="str">
        <f>IF(AW49="","",VLOOKUP(AW49,'標準様式１【記載例】シフト記号表（勤務時間帯）'!$C$6:$U$35,19,FALSE))</f>
        <v/>
      </c>
      <c r="AX51" s="1163">
        <f>IF($BB$3="４週",SUM(S51:AT51),IF($BB$3="暦月",SUM(S51:AW51),""))</f>
        <v>48</v>
      </c>
      <c r="AY51" s="1176"/>
      <c r="AZ51" s="1187">
        <f>IF($BB$3="４週",AX51/4,IF($BB$3="暦月",'標準様式１【記載例】認知症対応型通所'!AX51/('標準様式１【記載例】認知症対応型通所'!$BB$8/7),""))</f>
        <v>12</v>
      </c>
      <c r="BA51" s="1196"/>
      <c r="BB51" s="1207"/>
      <c r="BC51" s="1222"/>
      <c r="BD51" s="1222"/>
      <c r="BE51" s="1222"/>
      <c r="BF51" s="1236"/>
    </row>
    <row r="52" spans="2:58" ht="20.25" customHeight="1">
      <c r="B52" s="1284">
        <f>B49+1</f>
        <v>11</v>
      </c>
      <c r="C52" s="958" t="s">
        <v>594</v>
      </c>
      <c r="D52" s="978"/>
      <c r="E52" s="988"/>
      <c r="F52" s="995"/>
      <c r="G52" s="995" t="s">
        <v>617</v>
      </c>
      <c r="H52" s="1019" t="s">
        <v>334</v>
      </c>
      <c r="I52" s="1026"/>
      <c r="J52" s="1026"/>
      <c r="K52" s="1031"/>
      <c r="L52" s="1041" t="s">
        <v>242</v>
      </c>
      <c r="M52" s="1050"/>
      <c r="N52" s="1050"/>
      <c r="O52" s="1062"/>
      <c r="P52" s="1071" t="s">
        <v>589</v>
      </c>
      <c r="Q52" s="1080"/>
      <c r="R52" s="1088"/>
      <c r="S52" s="1102"/>
      <c r="T52" s="1115" t="s">
        <v>608</v>
      </c>
      <c r="U52" s="1115"/>
      <c r="V52" s="1115"/>
      <c r="W52" s="1115" t="s">
        <v>608</v>
      </c>
      <c r="X52" s="1115"/>
      <c r="Y52" s="1126" t="s">
        <v>608</v>
      </c>
      <c r="Z52" s="1102"/>
      <c r="AA52" s="1115" t="s">
        <v>608</v>
      </c>
      <c r="AB52" s="1115"/>
      <c r="AC52" s="1115"/>
      <c r="AD52" s="1115" t="s">
        <v>608</v>
      </c>
      <c r="AE52" s="1115"/>
      <c r="AF52" s="1126" t="s">
        <v>608</v>
      </c>
      <c r="AG52" s="1102"/>
      <c r="AH52" s="1115" t="s">
        <v>608</v>
      </c>
      <c r="AI52" s="1115"/>
      <c r="AJ52" s="1115"/>
      <c r="AK52" s="1115" t="s">
        <v>608</v>
      </c>
      <c r="AL52" s="1115"/>
      <c r="AM52" s="1126" t="s">
        <v>608</v>
      </c>
      <c r="AN52" s="1102"/>
      <c r="AO52" s="1115" t="s">
        <v>608</v>
      </c>
      <c r="AP52" s="1115"/>
      <c r="AQ52" s="1115"/>
      <c r="AR52" s="1115" t="s">
        <v>608</v>
      </c>
      <c r="AS52" s="1115"/>
      <c r="AT52" s="1126" t="s">
        <v>608</v>
      </c>
      <c r="AU52" s="1102"/>
      <c r="AV52" s="1115"/>
      <c r="AW52" s="1115"/>
      <c r="AX52" s="1164"/>
      <c r="AY52" s="1177"/>
      <c r="AZ52" s="1188"/>
      <c r="BA52" s="1197"/>
      <c r="BB52" s="1208" t="s">
        <v>421</v>
      </c>
      <c r="BC52" s="1223"/>
      <c r="BD52" s="1223"/>
      <c r="BE52" s="1223"/>
      <c r="BF52" s="1237"/>
    </row>
    <row r="53" spans="2:58" ht="20.25" customHeight="1">
      <c r="B53" s="1284"/>
      <c r="C53" s="959"/>
      <c r="D53" s="979"/>
      <c r="E53" s="989"/>
      <c r="F53" s="993"/>
      <c r="G53" s="1006"/>
      <c r="H53" s="1018"/>
      <c r="I53" s="1026"/>
      <c r="J53" s="1026"/>
      <c r="K53" s="1031"/>
      <c r="L53" s="1040"/>
      <c r="M53" s="1049"/>
      <c r="N53" s="1049"/>
      <c r="O53" s="1061"/>
      <c r="P53" s="1069" t="s">
        <v>590</v>
      </c>
      <c r="Q53" s="1078"/>
      <c r="R53" s="1086"/>
      <c r="S53" s="1103" t="str">
        <f>IF(S52="","",VLOOKUP(S52,'標準様式１【記載例】シフト記号表（勤務時間帯）'!$C$6:$K$35,9,FALSE))</f>
        <v/>
      </c>
      <c r="T53" s="1116">
        <f>IF(T52="","",VLOOKUP(T52,'標準様式１【記載例】シフト記号表（勤務時間帯）'!$C$6:$K$35,9,FALSE))</f>
        <v>4</v>
      </c>
      <c r="U53" s="1116" t="str">
        <f>IF(U52="","",VLOOKUP(U52,'標準様式１【記載例】シフト記号表（勤務時間帯）'!$C$6:$K$35,9,FALSE))</f>
        <v/>
      </c>
      <c r="V53" s="1116" t="str">
        <f>IF(V52="","",VLOOKUP(V52,'標準様式１【記載例】シフト記号表（勤務時間帯）'!$C$6:$K$35,9,FALSE))</f>
        <v/>
      </c>
      <c r="W53" s="1116">
        <f>IF(W52="","",VLOOKUP(W52,'標準様式１【記載例】シフト記号表（勤務時間帯）'!$C$6:$K$35,9,FALSE))</f>
        <v>4</v>
      </c>
      <c r="X53" s="1116" t="str">
        <f>IF(X52="","",VLOOKUP(X52,'標準様式１【記載例】シフト記号表（勤務時間帯）'!$C$6:$K$35,9,FALSE))</f>
        <v/>
      </c>
      <c r="Y53" s="1127">
        <f>IF(Y52="","",VLOOKUP(Y52,'標準様式１【記載例】シフト記号表（勤務時間帯）'!$C$6:$K$35,9,FALSE))</f>
        <v>4</v>
      </c>
      <c r="Z53" s="1103" t="str">
        <f>IF(Z52="","",VLOOKUP(Z52,'標準様式１【記載例】シフト記号表（勤務時間帯）'!$C$6:$K$35,9,FALSE))</f>
        <v/>
      </c>
      <c r="AA53" s="1116">
        <f>IF(AA52="","",VLOOKUP(AA52,'標準様式１【記載例】シフト記号表（勤務時間帯）'!$C$6:$K$35,9,FALSE))</f>
        <v>4</v>
      </c>
      <c r="AB53" s="1116" t="str">
        <f>IF(AB52="","",VLOOKUP(AB52,'標準様式１【記載例】シフト記号表（勤務時間帯）'!$C$6:$K$35,9,FALSE))</f>
        <v/>
      </c>
      <c r="AC53" s="1116" t="str">
        <f>IF(AC52="","",VLOOKUP(AC52,'標準様式１【記載例】シフト記号表（勤務時間帯）'!$C$6:$K$35,9,FALSE))</f>
        <v/>
      </c>
      <c r="AD53" s="1116">
        <f>IF(AD52="","",VLOOKUP(AD52,'標準様式１【記載例】シフト記号表（勤務時間帯）'!$C$6:$K$35,9,FALSE))</f>
        <v>4</v>
      </c>
      <c r="AE53" s="1116" t="str">
        <f>IF(AE52="","",VLOOKUP(AE52,'標準様式１【記載例】シフト記号表（勤務時間帯）'!$C$6:$K$35,9,FALSE))</f>
        <v/>
      </c>
      <c r="AF53" s="1127">
        <f>IF(AF52="","",VLOOKUP(AF52,'標準様式１【記載例】シフト記号表（勤務時間帯）'!$C$6:$K$35,9,FALSE))</f>
        <v>4</v>
      </c>
      <c r="AG53" s="1103" t="str">
        <f>IF(AG52="","",VLOOKUP(AG52,'標準様式１【記載例】シフト記号表（勤務時間帯）'!$C$6:$K$35,9,FALSE))</f>
        <v/>
      </c>
      <c r="AH53" s="1116">
        <f>IF(AH52="","",VLOOKUP(AH52,'標準様式１【記載例】シフト記号表（勤務時間帯）'!$C$6:$K$35,9,FALSE))</f>
        <v>4</v>
      </c>
      <c r="AI53" s="1116" t="str">
        <f>IF(AI52="","",VLOOKUP(AI52,'標準様式１【記載例】シフト記号表（勤務時間帯）'!$C$6:$K$35,9,FALSE))</f>
        <v/>
      </c>
      <c r="AJ53" s="1116" t="str">
        <f>IF(AJ52="","",VLOOKUP(AJ52,'標準様式１【記載例】シフト記号表（勤務時間帯）'!$C$6:$K$35,9,FALSE))</f>
        <v/>
      </c>
      <c r="AK53" s="1116">
        <f>IF(AK52="","",VLOOKUP(AK52,'標準様式１【記載例】シフト記号表（勤務時間帯）'!$C$6:$K$35,9,FALSE))</f>
        <v>4</v>
      </c>
      <c r="AL53" s="1116" t="str">
        <f>IF(AL52="","",VLOOKUP(AL52,'標準様式１【記載例】シフト記号表（勤務時間帯）'!$C$6:$K$35,9,FALSE))</f>
        <v/>
      </c>
      <c r="AM53" s="1127">
        <f>IF(AM52="","",VLOOKUP(AM52,'標準様式１【記載例】シフト記号表（勤務時間帯）'!$C$6:$K$35,9,FALSE))</f>
        <v>4</v>
      </c>
      <c r="AN53" s="1103" t="str">
        <f>IF(AN52="","",VLOOKUP(AN52,'標準様式１【記載例】シフト記号表（勤務時間帯）'!$C$6:$K$35,9,FALSE))</f>
        <v/>
      </c>
      <c r="AO53" s="1116">
        <f>IF(AO52="","",VLOOKUP(AO52,'標準様式１【記載例】シフト記号表（勤務時間帯）'!$C$6:$K$35,9,FALSE))</f>
        <v>4</v>
      </c>
      <c r="AP53" s="1116" t="str">
        <f>IF(AP52="","",VLOOKUP(AP52,'標準様式１【記載例】シフト記号表（勤務時間帯）'!$C$6:$K$35,9,FALSE))</f>
        <v/>
      </c>
      <c r="AQ53" s="1116" t="str">
        <f>IF(AQ52="","",VLOOKUP(AQ52,'標準様式１【記載例】シフト記号表（勤務時間帯）'!$C$6:$K$35,9,FALSE))</f>
        <v/>
      </c>
      <c r="AR53" s="1116">
        <f>IF(AR52="","",VLOOKUP(AR52,'標準様式１【記載例】シフト記号表（勤務時間帯）'!$C$6:$K$35,9,FALSE))</f>
        <v>4</v>
      </c>
      <c r="AS53" s="1116" t="str">
        <f>IF(AS52="","",VLOOKUP(AS52,'標準様式１【記載例】シフト記号表（勤務時間帯）'!$C$6:$K$35,9,FALSE))</f>
        <v/>
      </c>
      <c r="AT53" s="1127">
        <f>IF(AT52="","",VLOOKUP(AT52,'標準様式１【記載例】シフト記号表（勤務時間帯）'!$C$6:$K$35,9,FALSE))</f>
        <v>4</v>
      </c>
      <c r="AU53" s="1103" t="str">
        <f>IF(AU52="","",VLOOKUP(AU52,'標準様式１【記載例】シフト記号表（勤務時間帯）'!$C$6:$K$35,9,FALSE))</f>
        <v/>
      </c>
      <c r="AV53" s="1116" t="str">
        <f>IF(AV52="","",VLOOKUP(AV52,'標準様式１【記載例】シフト記号表（勤務時間帯）'!$C$6:$K$35,9,FALSE))</f>
        <v/>
      </c>
      <c r="AW53" s="1116" t="str">
        <f>IF(AW52="","",VLOOKUP(AW52,'標準様式１【記載例】シフト記号表（勤務時間帯）'!$C$6:$K$35,9,FALSE))</f>
        <v/>
      </c>
      <c r="AX53" s="1162">
        <f>IF($BB$3="４週",SUM(S53:AT53),IF($BB$3="暦月",SUM(S53:AW53),""))</f>
        <v>48</v>
      </c>
      <c r="AY53" s="1175"/>
      <c r="AZ53" s="1186">
        <f>IF($BB$3="４週",AX53/4,IF($BB$3="暦月",'標準様式１【記載例】認知症対応型通所'!AX53/('標準様式１【記載例】認知症対応型通所'!$BB$8/7),""))</f>
        <v>12</v>
      </c>
      <c r="BA53" s="1195"/>
      <c r="BB53" s="1206"/>
      <c r="BC53" s="1221"/>
      <c r="BD53" s="1221"/>
      <c r="BE53" s="1221"/>
      <c r="BF53" s="1235"/>
    </row>
    <row r="54" spans="2:58" ht="20.25" customHeight="1">
      <c r="B54" s="1284"/>
      <c r="C54" s="960"/>
      <c r="D54" s="980"/>
      <c r="E54" s="990"/>
      <c r="F54" s="993" t="str">
        <f>C52</f>
        <v>機能訓練指導員</v>
      </c>
      <c r="G54" s="1007"/>
      <c r="H54" s="1018"/>
      <c r="I54" s="1026"/>
      <c r="J54" s="1026"/>
      <c r="K54" s="1031"/>
      <c r="L54" s="1042"/>
      <c r="M54" s="1051"/>
      <c r="N54" s="1051"/>
      <c r="O54" s="1063"/>
      <c r="P54" s="1070" t="s">
        <v>316</v>
      </c>
      <c r="Q54" s="1079"/>
      <c r="R54" s="1087"/>
      <c r="S54" s="1104" t="str">
        <f>IF(S52="","",VLOOKUP(S52,'標準様式１【記載例】シフト記号表（勤務時間帯）'!$C$6:$U$35,19,FALSE))</f>
        <v/>
      </c>
      <c r="T54" s="1117">
        <f>IF(T52="","",VLOOKUP(T52,'標準様式１【記載例】シフト記号表（勤務時間帯）'!$C$6:$U$35,19,FALSE))</f>
        <v>3</v>
      </c>
      <c r="U54" s="1117" t="str">
        <f>IF(U52="","",VLOOKUP(U52,'標準様式１【記載例】シフト記号表（勤務時間帯）'!$C$6:$U$35,19,FALSE))</f>
        <v/>
      </c>
      <c r="V54" s="1117" t="str">
        <f>IF(V52="","",VLOOKUP(V52,'標準様式１【記載例】シフト記号表（勤務時間帯）'!$C$6:$U$35,19,FALSE))</f>
        <v/>
      </c>
      <c r="W54" s="1117">
        <f>IF(W52="","",VLOOKUP(W52,'標準様式１【記載例】シフト記号表（勤務時間帯）'!$C$6:$U$35,19,FALSE))</f>
        <v>3</v>
      </c>
      <c r="X54" s="1117" t="str">
        <f>IF(X52="","",VLOOKUP(X52,'標準様式１【記載例】シフト記号表（勤務時間帯）'!$C$6:$U$35,19,FALSE))</f>
        <v/>
      </c>
      <c r="Y54" s="1128">
        <f>IF(Y52="","",VLOOKUP(Y52,'標準様式１【記載例】シフト記号表（勤務時間帯）'!$C$6:$U$35,19,FALSE))</f>
        <v>3</v>
      </c>
      <c r="Z54" s="1104" t="str">
        <f>IF(Z52="","",VLOOKUP(Z52,'標準様式１【記載例】シフト記号表（勤務時間帯）'!$C$6:$U$35,19,FALSE))</f>
        <v/>
      </c>
      <c r="AA54" s="1117">
        <f>IF(AA52="","",VLOOKUP(AA52,'標準様式１【記載例】シフト記号表（勤務時間帯）'!$C$6:$U$35,19,FALSE))</f>
        <v>3</v>
      </c>
      <c r="AB54" s="1117" t="str">
        <f>IF(AB52="","",VLOOKUP(AB52,'標準様式１【記載例】シフト記号表（勤務時間帯）'!$C$6:$U$35,19,FALSE))</f>
        <v/>
      </c>
      <c r="AC54" s="1117" t="str">
        <f>IF(AC52="","",VLOOKUP(AC52,'標準様式１【記載例】シフト記号表（勤務時間帯）'!$C$6:$U$35,19,FALSE))</f>
        <v/>
      </c>
      <c r="AD54" s="1117">
        <f>IF(AD52="","",VLOOKUP(AD52,'標準様式１【記載例】シフト記号表（勤務時間帯）'!$C$6:$U$35,19,FALSE))</f>
        <v>3</v>
      </c>
      <c r="AE54" s="1117" t="str">
        <f>IF(AE52="","",VLOOKUP(AE52,'標準様式１【記載例】シフト記号表（勤務時間帯）'!$C$6:$U$35,19,FALSE))</f>
        <v/>
      </c>
      <c r="AF54" s="1128">
        <f>IF(AF52="","",VLOOKUP(AF52,'標準様式１【記載例】シフト記号表（勤務時間帯）'!$C$6:$U$35,19,FALSE))</f>
        <v>3</v>
      </c>
      <c r="AG54" s="1104" t="str">
        <f>IF(AG52="","",VLOOKUP(AG52,'標準様式１【記載例】シフト記号表（勤務時間帯）'!$C$6:$U$35,19,FALSE))</f>
        <v/>
      </c>
      <c r="AH54" s="1117">
        <f>IF(AH52="","",VLOOKUP(AH52,'標準様式１【記載例】シフト記号表（勤務時間帯）'!$C$6:$U$35,19,FALSE))</f>
        <v>3</v>
      </c>
      <c r="AI54" s="1117" t="str">
        <f>IF(AI52="","",VLOOKUP(AI52,'標準様式１【記載例】シフト記号表（勤務時間帯）'!$C$6:$U$35,19,FALSE))</f>
        <v/>
      </c>
      <c r="AJ54" s="1117" t="str">
        <f>IF(AJ52="","",VLOOKUP(AJ52,'標準様式１【記載例】シフト記号表（勤務時間帯）'!$C$6:$U$35,19,FALSE))</f>
        <v/>
      </c>
      <c r="AK54" s="1117">
        <f>IF(AK52="","",VLOOKUP(AK52,'標準様式１【記載例】シフト記号表（勤務時間帯）'!$C$6:$U$35,19,FALSE))</f>
        <v>3</v>
      </c>
      <c r="AL54" s="1117" t="str">
        <f>IF(AL52="","",VLOOKUP(AL52,'標準様式１【記載例】シフト記号表（勤務時間帯）'!$C$6:$U$35,19,FALSE))</f>
        <v/>
      </c>
      <c r="AM54" s="1128">
        <f>IF(AM52="","",VLOOKUP(AM52,'標準様式１【記載例】シフト記号表（勤務時間帯）'!$C$6:$U$35,19,FALSE))</f>
        <v>3</v>
      </c>
      <c r="AN54" s="1104" t="str">
        <f>IF(AN52="","",VLOOKUP(AN52,'標準様式１【記載例】シフト記号表（勤務時間帯）'!$C$6:$U$35,19,FALSE))</f>
        <v/>
      </c>
      <c r="AO54" s="1117">
        <f>IF(AO52="","",VLOOKUP(AO52,'標準様式１【記載例】シフト記号表（勤務時間帯）'!$C$6:$U$35,19,FALSE))</f>
        <v>3</v>
      </c>
      <c r="AP54" s="1117" t="str">
        <f>IF(AP52="","",VLOOKUP(AP52,'標準様式１【記載例】シフト記号表（勤務時間帯）'!$C$6:$U$35,19,FALSE))</f>
        <v/>
      </c>
      <c r="AQ54" s="1117" t="str">
        <f>IF(AQ52="","",VLOOKUP(AQ52,'標準様式１【記載例】シフト記号表（勤務時間帯）'!$C$6:$U$35,19,FALSE))</f>
        <v/>
      </c>
      <c r="AR54" s="1117">
        <f>IF(AR52="","",VLOOKUP(AR52,'標準様式１【記載例】シフト記号表（勤務時間帯）'!$C$6:$U$35,19,FALSE))</f>
        <v>3</v>
      </c>
      <c r="AS54" s="1117" t="str">
        <f>IF(AS52="","",VLOOKUP(AS52,'標準様式１【記載例】シフト記号表（勤務時間帯）'!$C$6:$U$35,19,FALSE))</f>
        <v/>
      </c>
      <c r="AT54" s="1128">
        <f>IF(AT52="","",VLOOKUP(AT52,'標準様式１【記載例】シフト記号表（勤務時間帯）'!$C$6:$U$35,19,FALSE))</f>
        <v>3</v>
      </c>
      <c r="AU54" s="1104" t="str">
        <f>IF(AU52="","",VLOOKUP(AU52,'標準様式１【記載例】シフト記号表（勤務時間帯）'!$C$6:$U$35,19,FALSE))</f>
        <v/>
      </c>
      <c r="AV54" s="1117" t="str">
        <f>IF(AV52="","",VLOOKUP(AV52,'標準様式１【記載例】シフト記号表（勤務時間帯）'!$C$6:$U$35,19,FALSE))</f>
        <v/>
      </c>
      <c r="AW54" s="1117" t="str">
        <f>IF(AW52="","",VLOOKUP(AW52,'標準様式１【記載例】シフト記号表（勤務時間帯）'!$C$6:$U$35,19,FALSE))</f>
        <v/>
      </c>
      <c r="AX54" s="1163">
        <f>IF($BB$3="４週",SUM(S54:AT54),IF($BB$3="暦月",SUM(S54:AW54),""))</f>
        <v>36</v>
      </c>
      <c r="AY54" s="1176"/>
      <c r="AZ54" s="1187">
        <f>IF($BB$3="４週",AX54/4,IF($BB$3="暦月",'標準様式１【記載例】認知症対応型通所'!AX54/('標準様式１【記載例】認知症対応型通所'!$BB$8/7),""))</f>
        <v>9</v>
      </c>
      <c r="BA54" s="1196"/>
      <c r="BB54" s="1207"/>
      <c r="BC54" s="1222"/>
      <c r="BD54" s="1222"/>
      <c r="BE54" s="1222"/>
      <c r="BF54" s="1236"/>
    </row>
    <row r="55" spans="2:58" ht="20.25" customHeight="1">
      <c r="B55" s="1284">
        <f>B52+1</f>
        <v>12</v>
      </c>
      <c r="C55" s="958"/>
      <c r="D55" s="978"/>
      <c r="E55" s="988"/>
      <c r="F55" s="995"/>
      <c r="G55" s="995"/>
      <c r="H55" s="1019"/>
      <c r="I55" s="1026"/>
      <c r="J55" s="1026"/>
      <c r="K55" s="1031"/>
      <c r="L55" s="1041"/>
      <c r="M55" s="1050"/>
      <c r="N55" s="1050"/>
      <c r="O55" s="1062"/>
      <c r="P55" s="1071" t="s">
        <v>589</v>
      </c>
      <c r="Q55" s="1080"/>
      <c r="R55" s="1088"/>
      <c r="S55" s="1102"/>
      <c r="T55" s="1115"/>
      <c r="U55" s="1115"/>
      <c r="V55" s="1115"/>
      <c r="W55" s="1115"/>
      <c r="X55" s="1115"/>
      <c r="Y55" s="1126"/>
      <c r="Z55" s="1102"/>
      <c r="AA55" s="1115"/>
      <c r="AB55" s="1115"/>
      <c r="AC55" s="1115"/>
      <c r="AD55" s="1115"/>
      <c r="AE55" s="1115"/>
      <c r="AF55" s="1126"/>
      <c r="AG55" s="1102"/>
      <c r="AH55" s="1115"/>
      <c r="AI55" s="1115"/>
      <c r="AJ55" s="1115"/>
      <c r="AK55" s="1115"/>
      <c r="AL55" s="1115"/>
      <c r="AM55" s="1126"/>
      <c r="AN55" s="1102"/>
      <c r="AO55" s="1115"/>
      <c r="AP55" s="1115"/>
      <c r="AQ55" s="1115"/>
      <c r="AR55" s="1115"/>
      <c r="AS55" s="1115"/>
      <c r="AT55" s="1126"/>
      <c r="AU55" s="1102"/>
      <c r="AV55" s="1115"/>
      <c r="AW55" s="1115"/>
      <c r="AX55" s="1164"/>
      <c r="AY55" s="1177"/>
      <c r="AZ55" s="1188"/>
      <c r="BA55" s="1197"/>
      <c r="BB55" s="1209"/>
      <c r="BC55" s="1050"/>
      <c r="BD55" s="1050"/>
      <c r="BE55" s="1050"/>
      <c r="BF55" s="1062"/>
    </row>
    <row r="56" spans="2:58" ht="20.25" customHeight="1">
      <c r="B56" s="1284"/>
      <c r="C56" s="959"/>
      <c r="D56" s="979"/>
      <c r="E56" s="989"/>
      <c r="F56" s="993"/>
      <c r="G56" s="1006"/>
      <c r="H56" s="1018"/>
      <c r="I56" s="1026"/>
      <c r="J56" s="1026"/>
      <c r="K56" s="1031"/>
      <c r="L56" s="1040"/>
      <c r="M56" s="1049"/>
      <c r="N56" s="1049"/>
      <c r="O56" s="1061"/>
      <c r="P56" s="1069" t="s">
        <v>590</v>
      </c>
      <c r="Q56" s="1078"/>
      <c r="R56" s="1086"/>
      <c r="S56" s="1103" t="str">
        <f>IF(S55="","",VLOOKUP(S55,'標準様式１【記載例】シフト記号表（勤務時間帯）'!$C$6:$K$35,9,FALSE))</f>
        <v/>
      </c>
      <c r="T56" s="1116" t="str">
        <f>IF(T55="","",VLOOKUP(T55,'標準様式１【記載例】シフト記号表（勤務時間帯）'!$C$6:$K$35,9,FALSE))</f>
        <v/>
      </c>
      <c r="U56" s="1116" t="str">
        <f>IF(U55="","",VLOOKUP(U55,'標準様式１【記載例】シフト記号表（勤務時間帯）'!$C$6:$K$35,9,FALSE))</f>
        <v/>
      </c>
      <c r="V56" s="1116" t="str">
        <f>IF(V55="","",VLOOKUP(V55,'標準様式１【記載例】シフト記号表（勤務時間帯）'!$C$6:$K$35,9,FALSE))</f>
        <v/>
      </c>
      <c r="W56" s="1116" t="str">
        <f>IF(W55="","",VLOOKUP(W55,'標準様式１【記載例】シフト記号表（勤務時間帯）'!$C$6:$K$35,9,FALSE))</f>
        <v/>
      </c>
      <c r="X56" s="1116" t="str">
        <f>IF(X55="","",VLOOKUP(X55,'標準様式１【記載例】シフト記号表（勤務時間帯）'!$C$6:$K$35,9,FALSE))</f>
        <v/>
      </c>
      <c r="Y56" s="1127" t="str">
        <f>IF(Y55="","",VLOOKUP(Y55,'標準様式１【記載例】シフト記号表（勤務時間帯）'!$C$6:$K$35,9,FALSE))</f>
        <v/>
      </c>
      <c r="Z56" s="1103" t="str">
        <f>IF(Z55="","",VLOOKUP(Z55,'標準様式１【記載例】シフト記号表（勤務時間帯）'!$C$6:$K$35,9,FALSE))</f>
        <v/>
      </c>
      <c r="AA56" s="1116" t="str">
        <f>IF(AA55="","",VLOOKUP(AA55,'標準様式１【記載例】シフト記号表（勤務時間帯）'!$C$6:$K$35,9,FALSE))</f>
        <v/>
      </c>
      <c r="AB56" s="1116" t="str">
        <f>IF(AB55="","",VLOOKUP(AB55,'標準様式１【記載例】シフト記号表（勤務時間帯）'!$C$6:$K$35,9,FALSE))</f>
        <v/>
      </c>
      <c r="AC56" s="1116" t="str">
        <f>IF(AC55="","",VLOOKUP(AC55,'標準様式１【記載例】シフト記号表（勤務時間帯）'!$C$6:$K$35,9,FALSE))</f>
        <v/>
      </c>
      <c r="AD56" s="1116" t="str">
        <f>IF(AD55="","",VLOOKUP(AD55,'標準様式１【記載例】シフト記号表（勤務時間帯）'!$C$6:$K$35,9,FALSE))</f>
        <v/>
      </c>
      <c r="AE56" s="1116" t="str">
        <f>IF(AE55="","",VLOOKUP(AE55,'標準様式１【記載例】シフト記号表（勤務時間帯）'!$C$6:$K$35,9,FALSE))</f>
        <v/>
      </c>
      <c r="AF56" s="1127" t="str">
        <f>IF(AF55="","",VLOOKUP(AF55,'標準様式１【記載例】シフト記号表（勤務時間帯）'!$C$6:$K$35,9,FALSE))</f>
        <v/>
      </c>
      <c r="AG56" s="1103" t="str">
        <f>IF(AG55="","",VLOOKUP(AG55,'標準様式１【記載例】シフト記号表（勤務時間帯）'!$C$6:$K$35,9,FALSE))</f>
        <v/>
      </c>
      <c r="AH56" s="1116" t="str">
        <f>IF(AH55="","",VLOOKUP(AH55,'標準様式１【記載例】シフト記号表（勤務時間帯）'!$C$6:$K$35,9,FALSE))</f>
        <v/>
      </c>
      <c r="AI56" s="1116" t="str">
        <f>IF(AI55="","",VLOOKUP(AI55,'標準様式１【記載例】シフト記号表（勤務時間帯）'!$C$6:$K$35,9,FALSE))</f>
        <v/>
      </c>
      <c r="AJ56" s="1116" t="str">
        <f>IF(AJ55="","",VLOOKUP(AJ55,'標準様式１【記載例】シフト記号表（勤務時間帯）'!$C$6:$K$35,9,FALSE))</f>
        <v/>
      </c>
      <c r="AK56" s="1116" t="str">
        <f>IF(AK55="","",VLOOKUP(AK55,'標準様式１【記載例】シフト記号表（勤務時間帯）'!$C$6:$K$35,9,FALSE))</f>
        <v/>
      </c>
      <c r="AL56" s="1116" t="str">
        <f>IF(AL55="","",VLOOKUP(AL55,'標準様式１【記載例】シフト記号表（勤務時間帯）'!$C$6:$K$35,9,FALSE))</f>
        <v/>
      </c>
      <c r="AM56" s="1127" t="str">
        <f>IF(AM55="","",VLOOKUP(AM55,'標準様式１【記載例】シフト記号表（勤務時間帯）'!$C$6:$K$35,9,FALSE))</f>
        <v/>
      </c>
      <c r="AN56" s="1103" t="str">
        <f>IF(AN55="","",VLOOKUP(AN55,'標準様式１【記載例】シフト記号表（勤務時間帯）'!$C$6:$K$35,9,FALSE))</f>
        <v/>
      </c>
      <c r="AO56" s="1116" t="str">
        <f>IF(AO55="","",VLOOKUP(AO55,'標準様式１【記載例】シフト記号表（勤務時間帯）'!$C$6:$K$35,9,FALSE))</f>
        <v/>
      </c>
      <c r="AP56" s="1116" t="str">
        <f>IF(AP55="","",VLOOKUP(AP55,'標準様式１【記載例】シフト記号表（勤務時間帯）'!$C$6:$K$35,9,FALSE))</f>
        <v/>
      </c>
      <c r="AQ56" s="1116" t="str">
        <f>IF(AQ55="","",VLOOKUP(AQ55,'標準様式１【記載例】シフト記号表（勤務時間帯）'!$C$6:$K$35,9,FALSE))</f>
        <v/>
      </c>
      <c r="AR56" s="1116" t="str">
        <f>IF(AR55="","",VLOOKUP(AR55,'標準様式１【記載例】シフト記号表（勤務時間帯）'!$C$6:$K$35,9,FALSE))</f>
        <v/>
      </c>
      <c r="AS56" s="1116" t="str">
        <f>IF(AS55="","",VLOOKUP(AS55,'標準様式１【記載例】シフト記号表（勤務時間帯）'!$C$6:$K$35,9,FALSE))</f>
        <v/>
      </c>
      <c r="AT56" s="1127" t="str">
        <f>IF(AT55="","",VLOOKUP(AT55,'標準様式１【記載例】シフト記号表（勤務時間帯）'!$C$6:$K$35,9,FALSE))</f>
        <v/>
      </c>
      <c r="AU56" s="1103" t="str">
        <f>IF(AU55="","",VLOOKUP(AU55,'標準様式１【記載例】シフト記号表（勤務時間帯）'!$C$6:$K$35,9,FALSE))</f>
        <v/>
      </c>
      <c r="AV56" s="1116" t="str">
        <f>IF(AV55="","",VLOOKUP(AV55,'標準様式１【記載例】シフト記号表（勤務時間帯）'!$C$6:$K$35,9,FALSE))</f>
        <v/>
      </c>
      <c r="AW56" s="1116" t="str">
        <f>IF(AW55="","",VLOOKUP(AW55,'標準様式１【記載例】シフト記号表（勤務時間帯）'!$C$6:$K$35,9,FALSE))</f>
        <v/>
      </c>
      <c r="AX56" s="1162">
        <f>IF($BB$3="４週",SUM(S56:AT56),IF($BB$3="暦月",SUM(S56:AW56),""))</f>
        <v>0</v>
      </c>
      <c r="AY56" s="1175"/>
      <c r="AZ56" s="1186">
        <f>IF($BB$3="４週",AX56/4,IF($BB$3="暦月",'標準様式１【記載例】認知症対応型通所'!AX56/('標準様式１【記載例】認知症対応型通所'!$BB$8/7),""))</f>
        <v>0</v>
      </c>
      <c r="BA56" s="1195"/>
      <c r="BB56" s="1210"/>
      <c r="BC56" s="1049"/>
      <c r="BD56" s="1049"/>
      <c r="BE56" s="1049"/>
      <c r="BF56" s="1061"/>
    </row>
    <row r="57" spans="2:58" ht="20.25" customHeight="1">
      <c r="B57" s="1284"/>
      <c r="C57" s="960"/>
      <c r="D57" s="980"/>
      <c r="E57" s="990"/>
      <c r="F57" s="993">
        <f>C55</f>
        <v>0</v>
      </c>
      <c r="G57" s="1007"/>
      <c r="H57" s="1018"/>
      <c r="I57" s="1026"/>
      <c r="J57" s="1026"/>
      <c r="K57" s="1031"/>
      <c r="L57" s="1042"/>
      <c r="M57" s="1051"/>
      <c r="N57" s="1051"/>
      <c r="O57" s="1063"/>
      <c r="P57" s="1070" t="s">
        <v>316</v>
      </c>
      <c r="Q57" s="1079"/>
      <c r="R57" s="1087"/>
      <c r="S57" s="1104" t="str">
        <f>IF(S55="","",VLOOKUP(S55,'標準様式１【記載例】シフト記号表（勤務時間帯）'!$C$6:$U$35,19,FALSE))</f>
        <v/>
      </c>
      <c r="T57" s="1117" t="str">
        <f>IF(T55="","",VLOOKUP(T55,'標準様式１【記載例】シフト記号表（勤務時間帯）'!$C$6:$U$35,19,FALSE))</f>
        <v/>
      </c>
      <c r="U57" s="1117" t="str">
        <f>IF(U55="","",VLOOKUP(U55,'標準様式１【記載例】シフト記号表（勤務時間帯）'!$C$6:$U$35,19,FALSE))</f>
        <v/>
      </c>
      <c r="V57" s="1117" t="str">
        <f>IF(V55="","",VLOOKUP(V55,'標準様式１【記載例】シフト記号表（勤務時間帯）'!$C$6:$U$35,19,FALSE))</f>
        <v/>
      </c>
      <c r="W57" s="1117" t="str">
        <f>IF(W55="","",VLOOKUP(W55,'標準様式１【記載例】シフト記号表（勤務時間帯）'!$C$6:$U$35,19,FALSE))</f>
        <v/>
      </c>
      <c r="X57" s="1117" t="str">
        <f>IF(X55="","",VLOOKUP(X55,'標準様式１【記載例】シフト記号表（勤務時間帯）'!$C$6:$U$35,19,FALSE))</f>
        <v/>
      </c>
      <c r="Y57" s="1128" t="str">
        <f>IF(Y55="","",VLOOKUP(Y55,'標準様式１【記載例】シフト記号表（勤務時間帯）'!$C$6:$U$35,19,FALSE))</f>
        <v/>
      </c>
      <c r="Z57" s="1104" t="str">
        <f>IF(Z55="","",VLOOKUP(Z55,'標準様式１【記載例】シフト記号表（勤務時間帯）'!$C$6:$U$35,19,FALSE))</f>
        <v/>
      </c>
      <c r="AA57" s="1117" t="str">
        <f>IF(AA55="","",VLOOKUP(AA55,'標準様式１【記載例】シフト記号表（勤務時間帯）'!$C$6:$U$35,19,FALSE))</f>
        <v/>
      </c>
      <c r="AB57" s="1117" t="str">
        <f>IF(AB55="","",VLOOKUP(AB55,'標準様式１【記載例】シフト記号表（勤務時間帯）'!$C$6:$U$35,19,FALSE))</f>
        <v/>
      </c>
      <c r="AC57" s="1117" t="str">
        <f>IF(AC55="","",VLOOKUP(AC55,'標準様式１【記載例】シフト記号表（勤務時間帯）'!$C$6:$U$35,19,FALSE))</f>
        <v/>
      </c>
      <c r="AD57" s="1117" t="str">
        <f>IF(AD55="","",VLOOKUP(AD55,'標準様式１【記載例】シフト記号表（勤務時間帯）'!$C$6:$U$35,19,FALSE))</f>
        <v/>
      </c>
      <c r="AE57" s="1117" t="str">
        <f>IF(AE55="","",VLOOKUP(AE55,'標準様式１【記載例】シフト記号表（勤務時間帯）'!$C$6:$U$35,19,FALSE))</f>
        <v/>
      </c>
      <c r="AF57" s="1128" t="str">
        <f>IF(AF55="","",VLOOKUP(AF55,'標準様式１【記載例】シフト記号表（勤務時間帯）'!$C$6:$U$35,19,FALSE))</f>
        <v/>
      </c>
      <c r="AG57" s="1104" t="str">
        <f>IF(AG55="","",VLOOKUP(AG55,'標準様式１【記載例】シフト記号表（勤務時間帯）'!$C$6:$U$35,19,FALSE))</f>
        <v/>
      </c>
      <c r="AH57" s="1117" t="str">
        <f>IF(AH55="","",VLOOKUP(AH55,'標準様式１【記載例】シフト記号表（勤務時間帯）'!$C$6:$U$35,19,FALSE))</f>
        <v/>
      </c>
      <c r="AI57" s="1117" t="str">
        <f>IF(AI55="","",VLOOKUP(AI55,'標準様式１【記載例】シフト記号表（勤務時間帯）'!$C$6:$U$35,19,FALSE))</f>
        <v/>
      </c>
      <c r="AJ57" s="1117" t="str">
        <f>IF(AJ55="","",VLOOKUP(AJ55,'標準様式１【記載例】シフト記号表（勤務時間帯）'!$C$6:$U$35,19,FALSE))</f>
        <v/>
      </c>
      <c r="AK57" s="1117" t="str">
        <f>IF(AK55="","",VLOOKUP(AK55,'標準様式１【記載例】シフト記号表（勤務時間帯）'!$C$6:$U$35,19,FALSE))</f>
        <v/>
      </c>
      <c r="AL57" s="1117" t="str">
        <f>IF(AL55="","",VLOOKUP(AL55,'標準様式１【記載例】シフト記号表（勤務時間帯）'!$C$6:$U$35,19,FALSE))</f>
        <v/>
      </c>
      <c r="AM57" s="1128" t="str">
        <f>IF(AM55="","",VLOOKUP(AM55,'標準様式１【記載例】シフト記号表（勤務時間帯）'!$C$6:$U$35,19,FALSE))</f>
        <v/>
      </c>
      <c r="AN57" s="1104" t="str">
        <f>IF(AN55="","",VLOOKUP(AN55,'標準様式１【記載例】シフト記号表（勤務時間帯）'!$C$6:$U$35,19,FALSE))</f>
        <v/>
      </c>
      <c r="AO57" s="1117" t="str">
        <f>IF(AO55="","",VLOOKUP(AO55,'標準様式１【記載例】シフト記号表（勤務時間帯）'!$C$6:$U$35,19,FALSE))</f>
        <v/>
      </c>
      <c r="AP57" s="1117" t="str">
        <f>IF(AP55="","",VLOOKUP(AP55,'標準様式１【記載例】シフト記号表（勤務時間帯）'!$C$6:$U$35,19,FALSE))</f>
        <v/>
      </c>
      <c r="AQ57" s="1117" t="str">
        <f>IF(AQ55="","",VLOOKUP(AQ55,'標準様式１【記載例】シフト記号表（勤務時間帯）'!$C$6:$U$35,19,FALSE))</f>
        <v/>
      </c>
      <c r="AR57" s="1117" t="str">
        <f>IF(AR55="","",VLOOKUP(AR55,'標準様式１【記載例】シフト記号表（勤務時間帯）'!$C$6:$U$35,19,FALSE))</f>
        <v/>
      </c>
      <c r="AS57" s="1117" t="str">
        <f>IF(AS55="","",VLOOKUP(AS55,'標準様式１【記載例】シフト記号表（勤務時間帯）'!$C$6:$U$35,19,FALSE))</f>
        <v/>
      </c>
      <c r="AT57" s="1128" t="str">
        <f>IF(AT55="","",VLOOKUP(AT55,'標準様式１【記載例】シフト記号表（勤務時間帯）'!$C$6:$U$35,19,FALSE))</f>
        <v/>
      </c>
      <c r="AU57" s="1104" t="str">
        <f>IF(AU55="","",VLOOKUP(AU55,'標準様式１【記載例】シフト記号表（勤務時間帯）'!$C$6:$U$35,19,FALSE))</f>
        <v/>
      </c>
      <c r="AV57" s="1117" t="str">
        <f>IF(AV55="","",VLOOKUP(AV55,'標準様式１【記載例】シフト記号表（勤務時間帯）'!$C$6:$U$35,19,FALSE))</f>
        <v/>
      </c>
      <c r="AW57" s="1117" t="str">
        <f>IF(AW55="","",VLOOKUP(AW55,'標準様式１【記載例】シフト記号表（勤務時間帯）'!$C$6:$U$35,19,FALSE))</f>
        <v/>
      </c>
      <c r="AX57" s="1163">
        <f>IF($BB$3="４週",SUM(S57:AT57),IF($BB$3="暦月",SUM(S57:AW57),""))</f>
        <v>0</v>
      </c>
      <c r="AY57" s="1176"/>
      <c r="AZ57" s="1187">
        <f>IF($BB$3="４週",AX57/4,IF($BB$3="暦月",'標準様式１【記載例】認知症対応型通所'!AX57/('標準様式１【記載例】認知症対応型通所'!$BB$8/7),""))</f>
        <v>0</v>
      </c>
      <c r="BA57" s="1196"/>
      <c r="BB57" s="1211"/>
      <c r="BC57" s="1051"/>
      <c r="BD57" s="1051"/>
      <c r="BE57" s="1051"/>
      <c r="BF57" s="1063"/>
    </row>
    <row r="58" spans="2:58" ht="20.25" customHeight="1">
      <c r="B58" s="1284">
        <f>B55+1</f>
        <v>13</v>
      </c>
      <c r="C58" s="958"/>
      <c r="D58" s="978"/>
      <c r="E58" s="988"/>
      <c r="F58" s="995"/>
      <c r="G58" s="995"/>
      <c r="H58" s="1019"/>
      <c r="I58" s="1026"/>
      <c r="J58" s="1026"/>
      <c r="K58" s="1031"/>
      <c r="L58" s="1041"/>
      <c r="M58" s="1050"/>
      <c r="N58" s="1050"/>
      <c r="O58" s="1062"/>
      <c r="P58" s="1071" t="s">
        <v>589</v>
      </c>
      <c r="Q58" s="1080"/>
      <c r="R58" s="1088"/>
      <c r="S58" s="1102"/>
      <c r="T58" s="1115"/>
      <c r="U58" s="1115"/>
      <c r="V58" s="1115"/>
      <c r="W58" s="1115"/>
      <c r="X58" s="1115"/>
      <c r="Y58" s="1126"/>
      <c r="Z58" s="1102"/>
      <c r="AA58" s="1115"/>
      <c r="AB58" s="1115"/>
      <c r="AC58" s="1115"/>
      <c r="AD58" s="1115"/>
      <c r="AE58" s="1115"/>
      <c r="AF58" s="1126"/>
      <c r="AG58" s="1102"/>
      <c r="AH58" s="1115"/>
      <c r="AI58" s="1115"/>
      <c r="AJ58" s="1115"/>
      <c r="AK58" s="1115"/>
      <c r="AL58" s="1115"/>
      <c r="AM58" s="1126"/>
      <c r="AN58" s="1102"/>
      <c r="AO58" s="1115"/>
      <c r="AP58" s="1115"/>
      <c r="AQ58" s="1115"/>
      <c r="AR58" s="1115"/>
      <c r="AS58" s="1115"/>
      <c r="AT58" s="1126"/>
      <c r="AU58" s="1102"/>
      <c r="AV58" s="1115"/>
      <c r="AW58" s="1115"/>
      <c r="AX58" s="1164"/>
      <c r="AY58" s="1177"/>
      <c r="AZ58" s="1188"/>
      <c r="BA58" s="1197"/>
      <c r="BB58" s="1209"/>
      <c r="BC58" s="1050"/>
      <c r="BD58" s="1050"/>
      <c r="BE58" s="1050"/>
      <c r="BF58" s="1062"/>
    </row>
    <row r="59" spans="2:58" ht="20.25" customHeight="1">
      <c r="B59" s="1284"/>
      <c r="C59" s="959"/>
      <c r="D59" s="979"/>
      <c r="E59" s="989"/>
      <c r="F59" s="993"/>
      <c r="G59" s="1006"/>
      <c r="H59" s="1018"/>
      <c r="I59" s="1026"/>
      <c r="J59" s="1026"/>
      <c r="K59" s="1031"/>
      <c r="L59" s="1040"/>
      <c r="M59" s="1049"/>
      <c r="N59" s="1049"/>
      <c r="O59" s="1061"/>
      <c r="P59" s="1069" t="s">
        <v>590</v>
      </c>
      <c r="Q59" s="1078"/>
      <c r="R59" s="1086"/>
      <c r="S59" s="1103" t="str">
        <f>IF(S58="","",VLOOKUP(S58,'標準様式１【記載例】シフト記号表（勤務時間帯）'!$C$6:$K$35,9,FALSE))</f>
        <v/>
      </c>
      <c r="T59" s="1116" t="str">
        <f>IF(T58="","",VLOOKUP(T58,'標準様式１【記載例】シフト記号表（勤務時間帯）'!$C$6:$K$35,9,FALSE))</f>
        <v/>
      </c>
      <c r="U59" s="1116" t="str">
        <f>IF(U58="","",VLOOKUP(U58,'標準様式１【記載例】シフト記号表（勤務時間帯）'!$C$6:$K$35,9,FALSE))</f>
        <v/>
      </c>
      <c r="V59" s="1116" t="str">
        <f>IF(V58="","",VLOOKUP(V58,'標準様式１【記載例】シフト記号表（勤務時間帯）'!$C$6:$K$35,9,FALSE))</f>
        <v/>
      </c>
      <c r="W59" s="1116" t="str">
        <f>IF(W58="","",VLOOKUP(W58,'標準様式１【記載例】シフト記号表（勤務時間帯）'!$C$6:$K$35,9,FALSE))</f>
        <v/>
      </c>
      <c r="X59" s="1116" t="str">
        <f>IF(X58="","",VLOOKUP(X58,'標準様式１【記載例】シフト記号表（勤務時間帯）'!$C$6:$K$35,9,FALSE))</f>
        <v/>
      </c>
      <c r="Y59" s="1127" t="str">
        <f>IF(Y58="","",VLOOKUP(Y58,'標準様式１【記載例】シフト記号表（勤務時間帯）'!$C$6:$K$35,9,FALSE))</f>
        <v/>
      </c>
      <c r="Z59" s="1103" t="str">
        <f>IF(Z58="","",VLOOKUP(Z58,'標準様式１【記載例】シフト記号表（勤務時間帯）'!$C$6:$K$35,9,FALSE))</f>
        <v/>
      </c>
      <c r="AA59" s="1116" t="str">
        <f>IF(AA58="","",VLOOKUP(AA58,'標準様式１【記載例】シフト記号表（勤務時間帯）'!$C$6:$K$35,9,FALSE))</f>
        <v/>
      </c>
      <c r="AB59" s="1116" t="str">
        <f>IF(AB58="","",VLOOKUP(AB58,'標準様式１【記載例】シフト記号表（勤務時間帯）'!$C$6:$K$35,9,FALSE))</f>
        <v/>
      </c>
      <c r="AC59" s="1116" t="str">
        <f>IF(AC58="","",VLOOKUP(AC58,'標準様式１【記載例】シフト記号表（勤務時間帯）'!$C$6:$K$35,9,FALSE))</f>
        <v/>
      </c>
      <c r="AD59" s="1116" t="str">
        <f>IF(AD58="","",VLOOKUP(AD58,'標準様式１【記載例】シフト記号表（勤務時間帯）'!$C$6:$K$35,9,FALSE))</f>
        <v/>
      </c>
      <c r="AE59" s="1116" t="str">
        <f>IF(AE58="","",VLOOKUP(AE58,'標準様式１【記載例】シフト記号表（勤務時間帯）'!$C$6:$K$35,9,FALSE))</f>
        <v/>
      </c>
      <c r="AF59" s="1127" t="str">
        <f>IF(AF58="","",VLOOKUP(AF58,'標準様式１【記載例】シフト記号表（勤務時間帯）'!$C$6:$K$35,9,FALSE))</f>
        <v/>
      </c>
      <c r="AG59" s="1103" t="str">
        <f>IF(AG58="","",VLOOKUP(AG58,'標準様式１【記載例】シフト記号表（勤務時間帯）'!$C$6:$K$35,9,FALSE))</f>
        <v/>
      </c>
      <c r="AH59" s="1116" t="str">
        <f>IF(AH58="","",VLOOKUP(AH58,'標準様式１【記載例】シフト記号表（勤務時間帯）'!$C$6:$K$35,9,FALSE))</f>
        <v/>
      </c>
      <c r="AI59" s="1116" t="str">
        <f>IF(AI58="","",VLOOKUP(AI58,'標準様式１【記載例】シフト記号表（勤務時間帯）'!$C$6:$K$35,9,FALSE))</f>
        <v/>
      </c>
      <c r="AJ59" s="1116" t="str">
        <f>IF(AJ58="","",VLOOKUP(AJ58,'標準様式１【記載例】シフト記号表（勤務時間帯）'!$C$6:$K$35,9,FALSE))</f>
        <v/>
      </c>
      <c r="AK59" s="1116" t="str">
        <f>IF(AK58="","",VLOOKUP(AK58,'標準様式１【記載例】シフト記号表（勤務時間帯）'!$C$6:$K$35,9,FALSE))</f>
        <v/>
      </c>
      <c r="AL59" s="1116" t="str">
        <f>IF(AL58="","",VLOOKUP(AL58,'標準様式１【記載例】シフト記号表（勤務時間帯）'!$C$6:$K$35,9,FALSE))</f>
        <v/>
      </c>
      <c r="AM59" s="1127" t="str">
        <f>IF(AM58="","",VLOOKUP(AM58,'標準様式１【記載例】シフト記号表（勤務時間帯）'!$C$6:$K$35,9,FALSE))</f>
        <v/>
      </c>
      <c r="AN59" s="1103" t="str">
        <f>IF(AN58="","",VLOOKUP(AN58,'標準様式１【記載例】シフト記号表（勤務時間帯）'!$C$6:$K$35,9,FALSE))</f>
        <v/>
      </c>
      <c r="AO59" s="1116" t="str">
        <f>IF(AO58="","",VLOOKUP(AO58,'標準様式１【記載例】シフト記号表（勤務時間帯）'!$C$6:$K$35,9,FALSE))</f>
        <v/>
      </c>
      <c r="AP59" s="1116" t="str">
        <f>IF(AP58="","",VLOOKUP(AP58,'標準様式１【記載例】シフト記号表（勤務時間帯）'!$C$6:$K$35,9,FALSE))</f>
        <v/>
      </c>
      <c r="AQ59" s="1116" t="str">
        <f>IF(AQ58="","",VLOOKUP(AQ58,'標準様式１【記載例】シフト記号表（勤務時間帯）'!$C$6:$K$35,9,FALSE))</f>
        <v/>
      </c>
      <c r="AR59" s="1116" t="str">
        <f>IF(AR58="","",VLOOKUP(AR58,'標準様式１【記載例】シフト記号表（勤務時間帯）'!$C$6:$K$35,9,FALSE))</f>
        <v/>
      </c>
      <c r="AS59" s="1116" t="str">
        <f>IF(AS58="","",VLOOKUP(AS58,'標準様式１【記載例】シフト記号表（勤務時間帯）'!$C$6:$K$35,9,FALSE))</f>
        <v/>
      </c>
      <c r="AT59" s="1127" t="str">
        <f>IF(AT58="","",VLOOKUP(AT58,'標準様式１【記載例】シフト記号表（勤務時間帯）'!$C$6:$K$35,9,FALSE))</f>
        <v/>
      </c>
      <c r="AU59" s="1103" t="str">
        <f>IF(AU58="","",VLOOKUP(AU58,'標準様式１【記載例】シフト記号表（勤務時間帯）'!$C$6:$K$35,9,FALSE))</f>
        <v/>
      </c>
      <c r="AV59" s="1116" t="str">
        <f>IF(AV58="","",VLOOKUP(AV58,'標準様式１【記載例】シフト記号表（勤務時間帯）'!$C$6:$K$35,9,FALSE))</f>
        <v/>
      </c>
      <c r="AW59" s="1116" t="str">
        <f>IF(AW58="","",VLOOKUP(AW58,'標準様式１【記載例】シフト記号表（勤務時間帯）'!$C$6:$K$35,9,FALSE))</f>
        <v/>
      </c>
      <c r="AX59" s="1162">
        <f>IF($BB$3="４週",SUM(S59:AT59),IF($BB$3="暦月",SUM(S59:AW59),""))</f>
        <v>0</v>
      </c>
      <c r="AY59" s="1175"/>
      <c r="AZ59" s="1186">
        <f>IF($BB$3="４週",AX59/4,IF($BB$3="暦月",'標準様式１【記載例】認知症対応型通所'!AX59/('標準様式１【記載例】認知症対応型通所'!$BB$8/7),""))</f>
        <v>0</v>
      </c>
      <c r="BA59" s="1195"/>
      <c r="BB59" s="1210"/>
      <c r="BC59" s="1049"/>
      <c r="BD59" s="1049"/>
      <c r="BE59" s="1049"/>
      <c r="BF59" s="1061"/>
    </row>
    <row r="60" spans="2:58" ht="20.25" customHeight="1">
      <c r="B60" s="1285"/>
      <c r="C60" s="960"/>
      <c r="D60" s="980"/>
      <c r="E60" s="990"/>
      <c r="F60" s="996">
        <f>C58</f>
        <v>0</v>
      </c>
      <c r="G60" s="1008"/>
      <c r="H60" s="1020"/>
      <c r="I60" s="1027"/>
      <c r="J60" s="1027"/>
      <c r="K60" s="1032"/>
      <c r="L60" s="1043"/>
      <c r="M60" s="1052"/>
      <c r="N60" s="1052"/>
      <c r="O60" s="1064"/>
      <c r="P60" s="1072" t="s">
        <v>316</v>
      </c>
      <c r="Q60" s="1081"/>
      <c r="R60" s="1089"/>
      <c r="S60" s="1104" t="str">
        <f>IF(S58="","",VLOOKUP(S58,'標準様式１【記載例】シフト記号表（勤務時間帯）'!$C$6:$U$35,19,FALSE))</f>
        <v/>
      </c>
      <c r="T60" s="1117" t="str">
        <f>IF(T58="","",VLOOKUP(T58,'標準様式１【記載例】シフト記号表（勤務時間帯）'!$C$6:$U$35,19,FALSE))</f>
        <v/>
      </c>
      <c r="U60" s="1117" t="str">
        <f>IF(U58="","",VLOOKUP(U58,'標準様式１【記載例】シフト記号表（勤務時間帯）'!$C$6:$U$35,19,FALSE))</f>
        <v/>
      </c>
      <c r="V60" s="1117" t="str">
        <f>IF(V58="","",VLOOKUP(V58,'標準様式１【記載例】シフト記号表（勤務時間帯）'!$C$6:$U$35,19,FALSE))</f>
        <v/>
      </c>
      <c r="W60" s="1117" t="str">
        <f>IF(W58="","",VLOOKUP(W58,'標準様式１【記載例】シフト記号表（勤務時間帯）'!$C$6:$U$35,19,FALSE))</f>
        <v/>
      </c>
      <c r="X60" s="1117" t="str">
        <f>IF(X58="","",VLOOKUP(X58,'標準様式１【記載例】シフト記号表（勤務時間帯）'!$C$6:$U$35,19,FALSE))</f>
        <v/>
      </c>
      <c r="Y60" s="1128" t="str">
        <f>IF(Y58="","",VLOOKUP(Y58,'標準様式１【記載例】シフト記号表（勤務時間帯）'!$C$6:$U$35,19,FALSE))</f>
        <v/>
      </c>
      <c r="Z60" s="1104" t="str">
        <f>IF(Z58="","",VLOOKUP(Z58,'標準様式１【記載例】シフト記号表（勤務時間帯）'!$C$6:$U$35,19,FALSE))</f>
        <v/>
      </c>
      <c r="AA60" s="1117" t="str">
        <f>IF(AA58="","",VLOOKUP(AA58,'標準様式１【記載例】シフト記号表（勤務時間帯）'!$C$6:$U$35,19,FALSE))</f>
        <v/>
      </c>
      <c r="AB60" s="1117" t="str">
        <f>IF(AB58="","",VLOOKUP(AB58,'標準様式１【記載例】シフト記号表（勤務時間帯）'!$C$6:$U$35,19,FALSE))</f>
        <v/>
      </c>
      <c r="AC60" s="1117" t="str">
        <f>IF(AC58="","",VLOOKUP(AC58,'標準様式１【記載例】シフト記号表（勤務時間帯）'!$C$6:$U$35,19,FALSE))</f>
        <v/>
      </c>
      <c r="AD60" s="1117" t="str">
        <f>IF(AD58="","",VLOOKUP(AD58,'標準様式１【記載例】シフト記号表（勤務時間帯）'!$C$6:$U$35,19,FALSE))</f>
        <v/>
      </c>
      <c r="AE60" s="1117" t="str">
        <f>IF(AE58="","",VLOOKUP(AE58,'標準様式１【記載例】シフト記号表（勤務時間帯）'!$C$6:$U$35,19,FALSE))</f>
        <v/>
      </c>
      <c r="AF60" s="1128" t="str">
        <f>IF(AF58="","",VLOOKUP(AF58,'標準様式１【記載例】シフト記号表（勤務時間帯）'!$C$6:$U$35,19,FALSE))</f>
        <v/>
      </c>
      <c r="AG60" s="1104" t="str">
        <f>IF(AG58="","",VLOOKUP(AG58,'標準様式１【記載例】シフト記号表（勤務時間帯）'!$C$6:$U$35,19,FALSE))</f>
        <v/>
      </c>
      <c r="AH60" s="1117" t="str">
        <f>IF(AH58="","",VLOOKUP(AH58,'標準様式１【記載例】シフト記号表（勤務時間帯）'!$C$6:$U$35,19,FALSE))</f>
        <v/>
      </c>
      <c r="AI60" s="1117" t="str">
        <f>IF(AI58="","",VLOOKUP(AI58,'標準様式１【記載例】シフト記号表（勤務時間帯）'!$C$6:$U$35,19,FALSE))</f>
        <v/>
      </c>
      <c r="AJ60" s="1117" t="str">
        <f>IF(AJ58="","",VLOOKUP(AJ58,'標準様式１【記載例】シフト記号表（勤務時間帯）'!$C$6:$U$35,19,FALSE))</f>
        <v/>
      </c>
      <c r="AK60" s="1117" t="str">
        <f>IF(AK58="","",VLOOKUP(AK58,'標準様式１【記載例】シフト記号表（勤務時間帯）'!$C$6:$U$35,19,FALSE))</f>
        <v/>
      </c>
      <c r="AL60" s="1117" t="str">
        <f>IF(AL58="","",VLOOKUP(AL58,'標準様式１【記載例】シフト記号表（勤務時間帯）'!$C$6:$U$35,19,FALSE))</f>
        <v/>
      </c>
      <c r="AM60" s="1128" t="str">
        <f>IF(AM58="","",VLOOKUP(AM58,'標準様式１【記載例】シフト記号表（勤務時間帯）'!$C$6:$U$35,19,FALSE))</f>
        <v/>
      </c>
      <c r="AN60" s="1104" t="str">
        <f>IF(AN58="","",VLOOKUP(AN58,'標準様式１【記載例】シフト記号表（勤務時間帯）'!$C$6:$U$35,19,FALSE))</f>
        <v/>
      </c>
      <c r="AO60" s="1117" t="str">
        <f>IF(AO58="","",VLOOKUP(AO58,'標準様式１【記載例】シフト記号表（勤務時間帯）'!$C$6:$U$35,19,FALSE))</f>
        <v/>
      </c>
      <c r="AP60" s="1117" t="str">
        <f>IF(AP58="","",VLOOKUP(AP58,'標準様式１【記載例】シフト記号表（勤務時間帯）'!$C$6:$U$35,19,FALSE))</f>
        <v/>
      </c>
      <c r="AQ60" s="1117" t="str">
        <f>IF(AQ58="","",VLOOKUP(AQ58,'標準様式１【記載例】シフト記号表（勤務時間帯）'!$C$6:$U$35,19,FALSE))</f>
        <v/>
      </c>
      <c r="AR60" s="1117" t="str">
        <f>IF(AR58="","",VLOOKUP(AR58,'標準様式１【記載例】シフト記号表（勤務時間帯）'!$C$6:$U$35,19,FALSE))</f>
        <v/>
      </c>
      <c r="AS60" s="1117" t="str">
        <f>IF(AS58="","",VLOOKUP(AS58,'標準様式１【記載例】シフト記号表（勤務時間帯）'!$C$6:$U$35,19,FALSE))</f>
        <v/>
      </c>
      <c r="AT60" s="1128" t="str">
        <f>IF(AT58="","",VLOOKUP(AT58,'標準様式１【記載例】シフト記号表（勤務時間帯）'!$C$6:$U$35,19,FALSE))</f>
        <v/>
      </c>
      <c r="AU60" s="1104" t="str">
        <f>IF(AU58="","",VLOOKUP(AU58,'標準様式１【記載例】シフト記号表（勤務時間帯）'!$C$6:$U$35,19,FALSE))</f>
        <v/>
      </c>
      <c r="AV60" s="1117" t="str">
        <f>IF(AV58="","",VLOOKUP(AV58,'標準様式１【記載例】シフト記号表（勤務時間帯）'!$C$6:$U$35,19,FALSE))</f>
        <v/>
      </c>
      <c r="AW60" s="1117" t="str">
        <f>IF(AW58="","",VLOOKUP(AW58,'標準様式１【記載例】シフト記号表（勤務時間帯）'!$C$6:$U$35,19,FALSE))</f>
        <v/>
      </c>
      <c r="AX60" s="1163">
        <f>IF($BB$3="４週",SUM(S60:AT60),IF($BB$3="暦月",SUM(S60:AW60),""))</f>
        <v>0</v>
      </c>
      <c r="AY60" s="1176"/>
      <c r="AZ60" s="1187">
        <f>IF($BB$3="４週",AX60/4,IF($BB$3="暦月",'標準様式１【記載例】認知症対応型通所'!AX60/('標準様式１【記載例】認知症対応型通所'!$BB$8/7),""))</f>
        <v>0</v>
      </c>
      <c r="BA60" s="1196"/>
      <c r="BB60" s="1212"/>
      <c r="BC60" s="1052"/>
      <c r="BD60" s="1052"/>
      <c r="BE60" s="1052"/>
      <c r="BF60" s="1064"/>
    </row>
    <row r="61" spans="2:58" s="933" customFormat="1" ht="6" customHeight="1">
      <c r="B61" s="941"/>
      <c r="C61" s="961"/>
      <c r="D61" s="961"/>
      <c r="E61" s="961"/>
      <c r="F61" s="997"/>
      <c r="G61" s="997"/>
      <c r="H61" s="1021"/>
      <c r="I61" s="1021"/>
      <c r="J61" s="1021"/>
      <c r="K61" s="1021"/>
      <c r="L61" s="997"/>
      <c r="M61" s="997"/>
      <c r="N61" s="997"/>
      <c r="O61" s="997"/>
      <c r="P61" s="1073"/>
      <c r="Q61" s="1073"/>
      <c r="R61" s="1073"/>
      <c r="S61" s="1021"/>
      <c r="T61" s="1021"/>
      <c r="U61" s="1021"/>
      <c r="V61" s="1021"/>
      <c r="W61" s="1021"/>
      <c r="X61" s="1021"/>
      <c r="Y61" s="1021"/>
      <c r="Z61" s="1021"/>
      <c r="AA61" s="1021"/>
      <c r="AB61" s="1021"/>
      <c r="AC61" s="1021"/>
      <c r="AD61" s="1021"/>
      <c r="AE61" s="1021"/>
      <c r="AF61" s="1021"/>
      <c r="AG61" s="1021"/>
      <c r="AH61" s="1021"/>
      <c r="AI61" s="1021"/>
      <c r="AJ61" s="1021"/>
      <c r="AK61" s="1021"/>
      <c r="AL61" s="1021"/>
      <c r="AM61" s="1021"/>
      <c r="AN61" s="1021"/>
      <c r="AO61" s="1021"/>
      <c r="AP61" s="1021"/>
      <c r="AQ61" s="1021"/>
      <c r="AR61" s="1021"/>
      <c r="AS61" s="1021"/>
      <c r="AT61" s="1021"/>
      <c r="AU61" s="1021"/>
      <c r="AV61" s="1021"/>
      <c r="AW61" s="1021"/>
      <c r="AX61" s="1165"/>
      <c r="AY61" s="1165"/>
      <c r="AZ61" s="1165"/>
      <c r="BA61" s="1165"/>
      <c r="BB61" s="997"/>
      <c r="BC61" s="997"/>
      <c r="BD61" s="997"/>
      <c r="BE61" s="997"/>
      <c r="BF61" s="1238"/>
    </row>
    <row r="62" spans="2:58" ht="20.100000000000001" customHeight="1">
      <c r="B62" s="942"/>
      <c r="C62" s="962"/>
      <c r="D62" s="962"/>
      <c r="E62" s="962"/>
      <c r="F62" s="998"/>
      <c r="G62" s="1009" t="s">
        <v>550</v>
      </c>
      <c r="H62" s="1009"/>
      <c r="I62" s="1009"/>
      <c r="J62" s="1009"/>
      <c r="K62" s="1033"/>
      <c r="L62" s="1044"/>
      <c r="M62" s="1053" t="s">
        <v>510</v>
      </c>
      <c r="N62" s="1055"/>
      <c r="O62" s="1055"/>
      <c r="P62" s="1055"/>
      <c r="Q62" s="1055"/>
      <c r="R62" s="1090"/>
      <c r="S62" s="1105">
        <f t="shared" ref="S62:AX64" si="1">IF(SUMIF($F$22:$F$60,$M62,S$22:S$60)=0,"",SUMIF($F$22:$F$60,$M62,S$22:S$60))</f>
        <v>7</v>
      </c>
      <c r="T62" s="1118">
        <f t="shared" si="1"/>
        <v>7</v>
      </c>
      <c r="U62" s="1118">
        <f t="shared" si="1"/>
        <v>7</v>
      </c>
      <c r="V62" s="1118">
        <f t="shared" si="1"/>
        <v>7</v>
      </c>
      <c r="W62" s="1118">
        <f t="shared" si="1"/>
        <v>7</v>
      </c>
      <c r="X62" s="1118">
        <f t="shared" si="1"/>
        <v>7</v>
      </c>
      <c r="Y62" s="1129">
        <f t="shared" si="1"/>
        <v>7</v>
      </c>
      <c r="Z62" s="1105">
        <f t="shared" si="1"/>
        <v>7</v>
      </c>
      <c r="AA62" s="1118">
        <f t="shared" si="1"/>
        <v>7</v>
      </c>
      <c r="AB62" s="1118">
        <f t="shared" si="1"/>
        <v>7</v>
      </c>
      <c r="AC62" s="1118">
        <f t="shared" si="1"/>
        <v>7</v>
      </c>
      <c r="AD62" s="1118">
        <f t="shared" si="1"/>
        <v>7</v>
      </c>
      <c r="AE62" s="1118">
        <f t="shared" si="1"/>
        <v>7</v>
      </c>
      <c r="AF62" s="1129">
        <f t="shared" si="1"/>
        <v>7</v>
      </c>
      <c r="AG62" s="1105">
        <f t="shared" si="1"/>
        <v>7</v>
      </c>
      <c r="AH62" s="1118">
        <f t="shared" si="1"/>
        <v>7</v>
      </c>
      <c r="AI62" s="1118">
        <f t="shared" si="1"/>
        <v>7</v>
      </c>
      <c r="AJ62" s="1118">
        <f t="shared" si="1"/>
        <v>7</v>
      </c>
      <c r="AK62" s="1118">
        <f t="shared" si="1"/>
        <v>7</v>
      </c>
      <c r="AL62" s="1118">
        <f t="shared" si="1"/>
        <v>7</v>
      </c>
      <c r="AM62" s="1129">
        <f t="shared" si="1"/>
        <v>7</v>
      </c>
      <c r="AN62" s="1105">
        <f t="shared" si="1"/>
        <v>7</v>
      </c>
      <c r="AO62" s="1118">
        <f t="shared" si="1"/>
        <v>7</v>
      </c>
      <c r="AP62" s="1118">
        <f t="shared" si="1"/>
        <v>7</v>
      </c>
      <c r="AQ62" s="1118">
        <f t="shared" si="1"/>
        <v>7</v>
      </c>
      <c r="AR62" s="1118">
        <f t="shared" si="1"/>
        <v>7</v>
      </c>
      <c r="AS62" s="1118">
        <f t="shared" si="1"/>
        <v>7</v>
      </c>
      <c r="AT62" s="1129">
        <f t="shared" si="1"/>
        <v>7</v>
      </c>
      <c r="AU62" s="1105" t="str">
        <f t="shared" si="1"/>
        <v/>
      </c>
      <c r="AV62" s="1118" t="str">
        <f t="shared" si="1"/>
        <v/>
      </c>
      <c r="AW62" s="1118" t="str">
        <f t="shared" si="1"/>
        <v/>
      </c>
      <c r="AX62" s="1166">
        <f t="shared" si="1"/>
        <v>196</v>
      </c>
      <c r="AY62" s="1178"/>
      <c r="AZ62" s="1189">
        <f>IF(AX62="","",IF($BB$3="４週",AX62/4,IF($BB$3="暦月",AX62/($BB$8/7),"")))</f>
        <v>49</v>
      </c>
      <c r="BA62" s="1198"/>
      <c r="BB62" s="1298"/>
      <c r="BC62" s="1301"/>
      <c r="BD62" s="1301"/>
      <c r="BE62" s="1301"/>
      <c r="BF62" s="1304"/>
    </row>
    <row r="63" spans="2:58" ht="20.100000000000001" customHeight="1">
      <c r="B63" s="943"/>
      <c r="C63" s="963"/>
      <c r="D63" s="963"/>
      <c r="E63" s="963"/>
      <c r="F63" s="999"/>
      <c r="G63" s="968"/>
      <c r="H63" s="968"/>
      <c r="I63" s="968"/>
      <c r="J63" s="968"/>
      <c r="K63" s="1034"/>
      <c r="L63" s="1045"/>
      <c r="M63" s="1054" t="s">
        <v>421</v>
      </c>
      <c r="N63" s="1056"/>
      <c r="O63" s="1056"/>
      <c r="P63" s="1056"/>
      <c r="Q63" s="1056"/>
      <c r="R63" s="1091"/>
      <c r="S63" s="1105">
        <f t="shared" si="1"/>
        <v>4</v>
      </c>
      <c r="T63" s="1118">
        <f t="shared" si="1"/>
        <v>4</v>
      </c>
      <c r="U63" s="1118">
        <f t="shared" si="1"/>
        <v>4</v>
      </c>
      <c r="V63" s="1118">
        <f t="shared" si="1"/>
        <v>4</v>
      </c>
      <c r="W63" s="1118">
        <f t="shared" si="1"/>
        <v>4</v>
      </c>
      <c r="X63" s="1118">
        <f t="shared" si="1"/>
        <v>4</v>
      </c>
      <c r="Y63" s="1129">
        <f t="shared" si="1"/>
        <v>4</v>
      </c>
      <c r="Z63" s="1105">
        <f t="shared" si="1"/>
        <v>4</v>
      </c>
      <c r="AA63" s="1118">
        <f t="shared" si="1"/>
        <v>4</v>
      </c>
      <c r="AB63" s="1118">
        <f t="shared" si="1"/>
        <v>4</v>
      </c>
      <c r="AC63" s="1118">
        <f t="shared" si="1"/>
        <v>4</v>
      </c>
      <c r="AD63" s="1118">
        <f t="shared" si="1"/>
        <v>4</v>
      </c>
      <c r="AE63" s="1118">
        <f t="shared" si="1"/>
        <v>4</v>
      </c>
      <c r="AF63" s="1129">
        <f t="shared" si="1"/>
        <v>4</v>
      </c>
      <c r="AG63" s="1105">
        <f t="shared" si="1"/>
        <v>4</v>
      </c>
      <c r="AH63" s="1118">
        <f t="shared" si="1"/>
        <v>4</v>
      </c>
      <c r="AI63" s="1118">
        <f t="shared" si="1"/>
        <v>4</v>
      </c>
      <c r="AJ63" s="1118">
        <f t="shared" si="1"/>
        <v>4</v>
      </c>
      <c r="AK63" s="1118">
        <f t="shared" si="1"/>
        <v>4</v>
      </c>
      <c r="AL63" s="1118">
        <f t="shared" si="1"/>
        <v>4</v>
      </c>
      <c r="AM63" s="1129">
        <f t="shared" si="1"/>
        <v>4</v>
      </c>
      <c r="AN63" s="1105">
        <f t="shared" si="1"/>
        <v>4</v>
      </c>
      <c r="AO63" s="1118">
        <f t="shared" si="1"/>
        <v>4</v>
      </c>
      <c r="AP63" s="1118">
        <f t="shared" si="1"/>
        <v>4</v>
      </c>
      <c r="AQ63" s="1118">
        <f t="shared" si="1"/>
        <v>4</v>
      </c>
      <c r="AR63" s="1118">
        <f t="shared" si="1"/>
        <v>4</v>
      </c>
      <c r="AS63" s="1118">
        <f t="shared" si="1"/>
        <v>4</v>
      </c>
      <c r="AT63" s="1129">
        <f t="shared" si="1"/>
        <v>4</v>
      </c>
      <c r="AU63" s="1105" t="str">
        <f t="shared" si="1"/>
        <v/>
      </c>
      <c r="AV63" s="1118" t="str">
        <f t="shared" si="1"/>
        <v/>
      </c>
      <c r="AW63" s="1118" t="str">
        <f t="shared" si="1"/>
        <v/>
      </c>
      <c r="AX63" s="1166">
        <f t="shared" si="1"/>
        <v>112</v>
      </c>
      <c r="AY63" s="1178"/>
      <c r="AZ63" s="1189">
        <f>IF(AX63="","",IF($BB$3="４週",AX63/4,IF($BB$3="暦月",AX63/($BB$8/7),"")))</f>
        <v>28</v>
      </c>
      <c r="BA63" s="1198"/>
      <c r="BB63" s="1299"/>
      <c r="BC63" s="1302"/>
      <c r="BD63" s="1302"/>
      <c r="BE63" s="1302"/>
      <c r="BF63" s="1305"/>
    </row>
    <row r="64" spans="2:58" ht="20.25" customHeight="1">
      <c r="B64" s="944"/>
      <c r="C64" s="964"/>
      <c r="D64" s="964"/>
      <c r="E64" s="964"/>
      <c r="F64" s="999"/>
      <c r="G64" s="1010"/>
      <c r="H64" s="1010"/>
      <c r="I64" s="1010"/>
      <c r="J64" s="1010"/>
      <c r="K64" s="1035"/>
      <c r="L64" s="1045"/>
      <c r="M64" s="1054" t="s">
        <v>591</v>
      </c>
      <c r="N64" s="1056"/>
      <c r="O64" s="1056"/>
      <c r="P64" s="1056"/>
      <c r="Q64" s="1056"/>
      <c r="R64" s="1091"/>
      <c r="S64" s="1105">
        <f t="shared" si="1"/>
        <v>14</v>
      </c>
      <c r="T64" s="1118">
        <f t="shared" si="1"/>
        <v>14</v>
      </c>
      <c r="U64" s="1118">
        <f t="shared" si="1"/>
        <v>14</v>
      </c>
      <c r="V64" s="1118">
        <f t="shared" si="1"/>
        <v>14</v>
      </c>
      <c r="W64" s="1118">
        <f t="shared" si="1"/>
        <v>14</v>
      </c>
      <c r="X64" s="1118">
        <f t="shared" si="1"/>
        <v>14</v>
      </c>
      <c r="Y64" s="1129">
        <f t="shared" si="1"/>
        <v>14</v>
      </c>
      <c r="Z64" s="1105">
        <f t="shared" si="1"/>
        <v>14</v>
      </c>
      <c r="AA64" s="1118">
        <f t="shared" si="1"/>
        <v>14</v>
      </c>
      <c r="AB64" s="1118">
        <f t="shared" si="1"/>
        <v>14</v>
      </c>
      <c r="AC64" s="1118">
        <f t="shared" si="1"/>
        <v>14</v>
      </c>
      <c r="AD64" s="1118">
        <f t="shared" si="1"/>
        <v>14</v>
      </c>
      <c r="AE64" s="1118">
        <f t="shared" si="1"/>
        <v>14</v>
      </c>
      <c r="AF64" s="1129">
        <f t="shared" si="1"/>
        <v>14</v>
      </c>
      <c r="AG64" s="1105">
        <f t="shared" si="1"/>
        <v>14</v>
      </c>
      <c r="AH64" s="1118">
        <f t="shared" si="1"/>
        <v>14</v>
      </c>
      <c r="AI64" s="1118">
        <f t="shared" si="1"/>
        <v>14</v>
      </c>
      <c r="AJ64" s="1118">
        <f t="shared" si="1"/>
        <v>14</v>
      </c>
      <c r="AK64" s="1118">
        <f t="shared" si="1"/>
        <v>14</v>
      </c>
      <c r="AL64" s="1118">
        <f t="shared" si="1"/>
        <v>14</v>
      </c>
      <c r="AM64" s="1129">
        <f t="shared" si="1"/>
        <v>14</v>
      </c>
      <c r="AN64" s="1105">
        <f t="shared" si="1"/>
        <v>14</v>
      </c>
      <c r="AO64" s="1118">
        <f t="shared" si="1"/>
        <v>14</v>
      </c>
      <c r="AP64" s="1118">
        <f t="shared" si="1"/>
        <v>14</v>
      </c>
      <c r="AQ64" s="1118">
        <f t="shared" si="1"/>
        <v>14</v>
      </c>
      <c r="AR64" s="1118">
        <f t="shared" si="1"/>
        <v>14</v>
      </c>
      <c r="AS64" s="1118">
        <f t="shared" si="1"/>
        <v>14</v>
      </c>
      <c r="AT64" s="1129">
        <f t="shared" si="1"/>
        <v>14</v>
      </c>
      <c r="AU64" s="1105" t="str">
        <f t="shared" si="1"/>
        <v/>
      </c>
      <c r="AV64" s="1118" t="str">
        <f t="shared" si="1"/>
        <v/>
      </c>
      <c r="AW64" s="1118" t="str">
        <f t="shared" si="1"/>
        <v/>
      </c>
      <c r="AX64" s="1166">
        <f t="shared" si="1"/>
        <v>392</v>
      </c>
      <c r="AY64" s="1178"/>
      <c r="AZ64" s="1189">
        <f>IF(AX64="","",IF($BB$3="４週",AX64/4,IF($BB$3="暦月",AX64/($BB$8/7),"")))</f>
        <v>98</v>
      </c>
      <c r="BA64" s="1198"/>
      <c r="BB64" s="1299"/>
      <c r="BC64" s="1302"/>
      <c r="BD64" s="1302"/>
      <c r="BE64" s="1302"/>
      <c r="BF64" s="1305"/>
    </row>
    <row r="65" spans="2:73" ht="20.25" customHeight="1">
      <c r="B65" s="1286"/>
      <c r="C65" s="999"/>
      <c r="D65" s="999"/>
      <c r="E65" s="999"/>
      <c r="F65" s="999"/>
      <c r="G65" s="1011" t="s">
        <v>110</v>
      </c>
      <c r="H65" s="1011"/>
      <c r="I65" s="1011"/>
      <c r="J65" s="1011"/>
      <c r="K65" s="1011"/>
      <c r="L65" s="1011"/>
      <c r="M65" s="1011"/>
      <c r="N65" s="1011"/>
      <c r="O65" s="1011"/>
      <c r="P65" s="1011"/>
      <c r="Q65" s="1011"/>
      <c r="R65" s="1092"/>
      <c r="S65" s="1106">
        <v>12</v>
      </c>
      <c r="T65" s="1119">
        <v>12</v>
      </c>
      <c r="U65" s="1119">
        <v>12</v>
      </c>
      <c r="V65" s="1119">
        <v>12</v>
      </c>
      <c r="W65" s="1119">
        <v>12</v>
      </c>
      <c r="X65" s="1119">
        <v>12</v>
      </c>
      <c r="Y65" s="1130">
        <v>12</v>
      </c>
      <c r="Z65" s="1106">
        <v>12</v>
      </c>
      <c r="AA65" s="1119">
        <v>12</v>
      </c>
      <c r="AB65" s="1119">
        <v>12</v>
      </c>
      <c r="AC65" s="1119">
        <v>12</v>
      </c>
      <c r="AD65" s="1119">
        <v>12</v>
      </c>
      <c r="AE65" s="1119">
        <v>12</v>
      </c>
      <c r="AF65" s="1130">
        <v>12</v>
      </c>
      <c r="AG65" s="1106">
        <v>12</v>
      </c>
      <c r="AH65" s="1119">
        <v>12</v>
      </c>
      <c r="AI65" s="1119">
        <v>12</v>
      </c>
      <c r="AJ65" s="1119">
        <v>12</v>
      </c>
      <c r="AK65" s="1119">
        <v>12</v>
      </c>
      <c r="AL65" s="1119">
        <v>12</v>
      </c>
      <c r="AM65" s="1130">
        <v>12</v>
      </c>
      <c r="AN65" s="1106">
        <v>12</v>
      </c>
      <c r="AO65" s="1119">
        <v>12</v>
      </c>
      <c r="AP65" s="1119">
        <v>12</v>
      </c>
      <c r="AQ65" s="1119">
        <v>12</v>
      </c>
      <c r="AR65" s="1119">
        <v>12</v>
      </c>
      <c r="AS65" s="1119">
        <v>12</v>
      </c>
      <c r="AT65" s="1130">
        <v>12</v>
      </c>
      <c r="AU65" s="1106"/>
      <c r="AV65" s="1119"/>
      <c r="AW65" s="1130"/>
      <c r="AX65" s="1289"/>
      <c r="AY65" s="1292"/>
      <c r="AZ65" s="1292"/>
      <c r="BA65" s="1295"/>
      <c r="BB65" s="1299"/>
      <c r="BC65" s="1302"/>
      <c r="BD65" s="1302"/>
      <c r="BE65" s="1302"/>
      <c r="BF65" s="1305"/>
    </row>
    <row r="66" spans="2:73" ht="20.25" customHeight="1">
      <c r="B66" s="1287"/>
      <c r="C66" s="1288"/>
      <c r="D66" s="1288"/>
      <c r="E66" s="1288"/>
      <c r="F66" s="1288"/>
      <c r="G66" s="1012" t="s">
        <v>357</v>
      </c>
      <c r="H66" s="1012"/>
      <c r="I66" s="1012"/>
      <c r="J66" s="1012"/>
      <c r="K66" s="1012"/>
      <c r="L66" s="1012"/>
      <c r="M66" s="1012"/>
      <c r="N66" s="1012"/>
      <c r="O66" s="1012"/>
      <c r="P66" s="1012"/>
      <c r="Q66" s="1012"/>
      <c r="R66" s="1093"/>
      <c r="S66" s="1106">
        <v>7</v>
      </c>
      <c r="T66" s="1119">
        <v>7</v>
      </c>
      <c r="U66" s="1119">
        <v>7</v>
      </c>
      <c r="V66" s="1119">
        <v>7</v>
      </c>
      <c r="W66" s="1119">
        <v>7</v>
      </c>
      <c r="X66" s="1119">
        <v>7</v>
      </c>
      <c r="Y66" s="1130">
        <v>7</v>
      </c>
      <c r="Z66" s="1106">
        <v>7</v>
      </c>
      <c r="AA66" s="1119">
        <v>7</v>
      </c>
      <c r="AB66" s="1119">
        <v>7</v>
      </c>
      <c r="AC66" s="1119">
        <v>7</v>
      </c>
      <c r="AD66" s="1119">
        <v>7</v>
      </c>
      <c r="AE66" s="1119">
        <v>7</v>
      </c>
      <c r="AF66" s="1130">
        <v>7</v>
      </c>
      <c r="AG66" s="1106">
        <v>7</v>
      </c>
      <c r="AH66" s="1119">
        <v>7</v>
      </c>
      <c r="AI66" s="1119">
        <v>7</v>
      </c>
      <c r="AJ66" s="1119">
        <v>7</v>
      </c>
      <c r="AK66" s="1119">
        <v>7</v>
      </c>
      <c r="AL66" s="1119">
        <v>7</v>
      </c>
      <c r="AM66" s="1130">
        <v>7</v>
      </c>
      <c r="AN66" s="1106">
        <v>7</v>
      </c>
      <c r="AO66" s="1119">
        <v>7</v>
      </c>
      <c r="AP66" s="1119">
        <v>7</v>
      </c>
      <c r="AQ66" s="1119">
        <v>7</v>
      </c>
      <c r="AR66" s="1119">
        <v>7</v>
      </c>
      <c r="AS66" s="1119">
        <v>7</v>
      </c>
      <c r="AT66" s="1130">
        <v>7</v>
      </c>
      <c r="AU66" s="1106"/>
      <c r="AV66" s="1119"/>
      <c r="AW66" s="1130"/>
      <c r="AX66" s="1290"/>
      <c r="AY66" s="1293"/>
      <c r="AZ66" s="1293"/>
      <c r="BA66" s="1296"/>
      <c r="BB66" s="1299"/>
      <c r="BC66" s="1302"/>
      <c r="BD66" s="1302"/>
      <c r="BE66" s="1302"/>
      <c r="BF66" s="1305"/>
    </row>
    <row r="67" spans="2:73" ht="18.75" customHeight="1">
      <c r="B67" s="947" t="s">
        <v>593</v>
      </c>
      <c r="C67" s="968"/>
      <c r="D67" s="968"/>
      <c r="E67" s="968"/>
      <c r="F67" s="968"/>
      <c r="G67" s="968"/>
      <c r="H67" s="968"/>
      <c r="I67" s="968"/>
      <c r="J67" s="968"/>
      <c r="K67" s="1036"/>
      <c r="L67" s="1046" t="s">
        <v>510</v>
      </c>
      <c r="M67" s="1046"/>
      <c r="N67" s="1046"/>
      <c r="O67" s="1046"/>
      <c r="P67" s="1046"/>
      <c r="Q67" s="1046"/>
      <c r="R67" s="1094"/>
      <c r="S67" s="1107">
        <f t="shared" ref="S67:AW71" si="2">IF($L67="","",IF(COUNTIFS($F$22:$F$60,$L67,S$22:S$60,"&gt;0")=0,"",COUNTIFS($F$22:$F$60,$L67,S$22:S$60,"&gt;0")))</f>
        <v>1</v>
      </c>
      <c r="T67" s="1120">
        <f t="shared" si="2"/>
        <v>1</v>
      </c>
      <c r="U67" s="1120">
        <f t="shared" si="2"/>
        <v>1</v>
      </c>
      <c r="V67" s="1120">
        <f t="shared" si="2"/>
        <v>1</v>
      </c>
      <c r="W67" s="1120">
        <f t="shared" si="2"/>
        <v>1</v>
      </c>
      <c r="X67" s="1120">
        <f t="shared" si="2"/>
        <v>1</v>
      </c>
      <c r="Y67" s="1131">
        <f t="shared" si="2"/>
        <v>1</v>
      </c>
      <c r="Z67" s="1136">
        <f t="shared" si="2"/>
        <v>1</v>
      </c>
      <c r="AA67" s="1120">
        <f t="shared" si="2"/>
        <v>1</v>
      </c>
      <c r="AB67" s="1120">
        <f t="shared" si="2"/>
        <v>1</v>
      </c>
      <c r="AC67" s="1120">
        <f t="shared" si="2"/>
        <v>1</v>
      </c>
      <c r="AD67" s="1120">
        <f t="shared" si="2"/>
        <v>1</v>
      </c>
      <c r="AE67" s="1120">
        <f t="shared" si="2"/>
        <v>1</v>
      </c>
      <c r="AF67" s="1131">
        <f t="shared" si="2"/>
        <v>1</v>
      </c>
      <c r="AG67" s="1120">
        <f t="shared" si="2"/>
        <v>1</v>
      </c>
      <c r="AH67" s="1120">
        <f t="shared" si="2"/>
        <v>1</v>
      </c>
      <c r="AI67" s="1120">
        <f t="shared" si="2"/>
        <v>1</v>
      </c>
      <c r="AJ67" s="1120">
        <f t="shared" si="2"/>
        <v>1</v>
      </c>
      <c r="AK67" s="1120">
        <f t="shared" si="2"/>
        <v>1</v>
      </c>
      <c r="AL67" s="1120">
        <f t="shared" si="2"/>
        <v>1</v>
      </c>
      <c r="AM67" s="1131">
        <f t="shared" si="2"/>
        <v>1</v>
      </c>
      <c r="AN67" s="1120">
        <f t="shared" si="2"/>
        <v>1</v>
      </c>
      <c r="AO67" s="1120">
        <f t="shared" si="2"/>
        <v>1</v>
      </c>
      <c r="AP67" s="1120">
        <f t="shared" si="2"/>
        <v>1</v>
      </c>
      <c r="AQ67" s="1120">
        <f t="shared" si="2"/>
        <v>1</v>
      </c>
      <c r="AR67" s="1120">
        <f t="shared" si="2"/>
        <v>1</v>
      </c>
      <c r="AS67" s="1120">
        <f t="shared" si="2"/>
        <v>1</v>
      </c>
      <c r="AT67" s="1131">
        <f t="shared" si="2"/>
        <v>1</v>
      </c>
      <c r="AU67" s="1120" t="str">
        <f t="shared" si="2"/>
        <v/>
      </c>
      <c r="AV67" s="1120" t="str">
        <f t="shared" si="2"/>
        <v/>
      </c>
      <c r="AW67" s="1131" t="str">
        <f t="shared" si="2"/>
        <v/>
      </c>
      <c r="AX67" s="1290"/>
      <c r="AY67" s="1293"/>
      <c r="AZ67" s="1293"/>
      <c r="BA67" s="1296"/>
      <c r="BB67" s="1299"/>
      <c r="BC67" s="1302"/>
      <c r="BD67" s="1302"/>
      <c r="BE67" s="1302"/>
      <c r="BF67" s="1305"/>
    </row>
    <row r="68" spans="2:73" ht="18.75" customHeight="1">
      <c r="B68" s="947"/>
      <c r="C68" s="968"/>
      <c r="D68" s="968"/>
      <c r="E68" s="968"/>
      <c r="F68" s="968"/>
      <c r="G68" s="968"/>
      <c r="H68" s="968"/>
      <c r="I68" s="968"/>
      <c r="J68" s="968"/>
      <c r="K68" s="1036"/>
      <c r="L68" s="340" t="s">
        <v>421</v>
      </c>
      <c r="M68" s="340"/>
      <c r="N68" s="340"/>
      <c r="O68" s="340"/>
      <c r="P68" s="340"/>
      <c r="Q68" s="340"/>
      <c r="R68" s="1095"/>
      <c r="S68" s="1108">
        <f t="shared" si="2"/>
        <v>1</v>
      </c>
      <c r="T68" s="1121">
        <f t="shared" si="2"/>
        <v>1</v>
      </c>
      <c r="U68" s="1121">
        <f t="shared" si="2"/>
        <v>1</v>
      </c>
      <c r="V68" s="1121">
        <f t="shared" si="2"/>
        <v>1</v>
      </c>
      <c r="W68" s="1121">
        <f t="shared" si="2"/>
        <v>1</v>
      </c>
      <c r="X68" s="1121">
        <f t="shared" si="2"/>
        <v>1</v>
      </c>
      <c r="Y68" s="1132">
        <f t="shared" si="2"/>
        <v>1</v>
      </c>
      <c r="Z68" s="1137">
        <f t="shared" si="2"/>
        <v>1</v>
      </c>
      <c r="AA68" s="1121">
        <f t="shared" si="2"/>
        <v>1</v>
      </c>
      <c r="AB68" s="1121">
        <f t="shared" si="2"/>
        <v>1</v>
      </c>
      <c r="AC68" s="1121">
        <f t="shared" si="2"/>
        <v>1</v>
      </c>
      <c r="AD68" s="1121">
        <f t="shared" si="2"/>
        <v>1</v>
      </c>
      <c r="AE68" s="1121">
        <f t="shared" si="2"/>
        <v>1</v>
      </c>
      <c r="AF68" s="1132">
        <f t="shared" si="2"/>
        <v>1</v>
      </c>
      <c r="AG68" s="1121">
        <f t="shared" si="2"/>
        <v>1</v>
      </c>
      <c r="AH68" s="1121">
        <f t="shared" si="2"/>
        <v>1</v>
      </c>
      <c r="AI68" s="1121">
        <f t="shared" si="2"/>
        <v>1</v>
      </c>
      <c r="AJ68" s="1121">
        <f t="shared" si="2"/>
        <v>1</v>
      </c>
      <c r="AK68" s="1121">
        <f t="shared" si="2"/>
        <v>1</v>
      </c>
      <c r="AL68" s="1121">
        <f t="shared" si="2"/>
        <v>1</v>
      </c>
      <c r="AM68" s="1132">
        <f t="shared" si="2"/>
        <v>1</v>
      </c>
      <c r="AN68" s="1121">
        <f t="shared" si="2"/>
        <v>1</v>
      </c>
      <c r="AO68" s="1121">
        <f t="shared" si="2"/>
        <v>1</v>
      </c>
      <c r="AP68" s="1121">
        <f t="shared" si="2"/>
        <v>1</v>
      </c>
      <c r="AQ68" s="1121">
        <f t="shared" si="2"/>
        <v>1</v>
      </c>
      <c r="AR68" s="1121">
        <f t="shared" si="2"/>
        <v>1</v>
      </c>
      <c r="AS68" s="1121">
        <f t="shared" si="2"/>
        <v>1</v>
      </c>
      <c r="AT68" s="1132">
        <f t="shared" si="2"/>
        <v>1</v>
      </c>
      <c r="AU68" s="1121" t="str">
        <f t="shared" si="2"/>
        <v/>
      </c>
      <c r="AV68" s="1121" t="str">
        <f t="shared" si="2"/>
        <v/>
      </c>
      <c r="AW68" s="1132" t="str">
        <f t="shared" si="2"/>
        <v/>
      </c>
      <c r="AX68" s="1290"/>
      <c r="AY68" s="1293"/>
      <c r="AZ68" s="1293"/>
      <c r="BA68" s="1296"/>
      <c r="BB68" s="1299"/>
      <c r="BC68" s="1302"/>
      <c r="BD68" s="1302"/>
      <c r="BE68" s="1302"/>
      <c r="BF68" s="1305"/>
    </row>
    <row r="69" spans="2:73" ht="18.75" customHeight="1">
      <c r="B69" s="947"/>
      <c r="C69" s="968"/>
      <c r="D69" s="968"/>
      <c r="E69" s="968"/>
      <c r="F69" s="968"/>
      <c r="G69" s="968"/>
      <c r="H69" s="968"/>
      <c r="I69" s="968"/>
      <c r="J69" s="968"/>
      <c r="K69" s="1036"/>
      <c r="L69" s="340" t="s">
        <v>591</v>
      </c>
      <c r="M69" s="340"/>
      <c r="N69" s="340"/>
      <c r="O69" s="340"/>
      <c r="P69" s="340"/>
      <c r="Q69" s="340"/>
      <c r="R69" s="1095"/>
      <c r="S69" s="1108">
        <f t="shared" si="2"/>
        <v>2</v>
      </c>
      <c r="T69" s="1121">
        <f t="shared" si="2"/>
        <v>2</v>
      </c>
      <c r="U69" s="1121">
        <f t="shared" si="2"/>
        <v>2</v>
      </c>
      <c r="V69" s="1121">
        <f t="shared" si="2"/>
        <v>2</v>
      </c>
      <c r="W69" s="1121">
        <f t="shared" si="2"/>
        <v>2</v>
      </c>
      <c r="X69" s="1121">
        <f t="shared" si="2"/>
        <v>2</v>
      </c>
      <c r="Y69" s="1132">
        <f t="shared" si="2"/>
        <v>2</v>
      </c>
      <c r="Z69" s="1137">
        <f t="shared" si="2"/>
        <v>2</v>
      </c>
      <c r="AA69" s="1121">
        <f t="shared" si="2"/>
        <v>2</v>
      </c>
      <c r="AB69" s="1121">
        <f t="shared" si="2"/>
        <v>2</v>
      </c>
      <c r="AC69" s="1121">
        <f t="shared" si="2"/>
        <v>2</v>
      </c>
      <c r="AD69" s="1121">
        <f t="shared" si="2"/>
        <v>2</v>
      </c>
      <c r="AE69" s="1121">
        <f t="shared" si="2"/>
        <v>2</v>
      </c>
      <c r="AF69" s="1132">
        <f t="shared" si="2"/>
        <v>2</v>
      </c>
      <c r="AG69" s="1121">
        <f t="shared" si="2"/>
        <v>2</v>
      </c>
      <c r="AH69" s="1121">
        <f t="shared" si="2"/>
        <v>2</v>
      </c>
      <c r="AI69" s="1121">
        <f t="shared" si="2"/>
        <v>2</v>
      </c>
      <c r="AJ69" s="1121">
        <f t="shared" si="2"/>
        <v>2</v>
      </c>
      <c r="AK69" s="1121">
        <f t="shared" si="2"/>
        <v>2</v>
      </c>
      <c r="AL69" s="1121">
        <f t="shared" si="2"/>
        <v>2</v>
      </c>
      <c r="AM69" s="1132">
        <f t="shared" si="2"/>
        <v>2</v>
      </c>
      <c r="AN69" s="1121">
        <f t="shared" si="2"/>
        <v>2</v>
      </c>
      <c r="AO69" s="1121">
        <f t="shared" si="2"/>
        <v>2</v>
      </c>
      <c r="AP69" s="1121">
        <f t="shared" si="2"/>
        <v>2</v>
      </c>
      <c r="AQ69" s="1121">
        <f t="shared" si="2"/>
        <v>2</v>
      </c>
      <c r="AR69" s="1121">
        <f t="shared" si="2"/>
        <v>2</v>
      </c>
      <c r="AS69" s="1121">
        <f t="shared" si="2"/>
        <v>2</v>
      </c>
      <c r="AT69" s="1132">
        <f t="shared" si="2"/>
        <v>2</v>
      </c>
      <c r="AU69" s="1121" t="str">
        <f t="shared" si="2"/>
        <v/>
      </c>
      <c r="AV69" s="1121" t="str">
        <f t="shared" si="2"/>
        <v/>
      </c>
      <c r="AW69" s="1132" t="str">
        <f t="shared" si="2"/>
        <v/>
      </c>
      <c r="AX69" s="1290"/>
      <c r="AY69" s="1293"/>
      <c r="AZ69" s="1293"/>
      <c r="BA69" s="1296"/>
      <c r="BB69" s="1299"/>
      <c r="BC69" s="1302"/>
      <c r="BD69" s="1302"/>
      <c r="BE69" s="1302"/>
      <c r="BF69" s="1305"/>
    </row>
    <row r="70" spans="2:73" ht="18.75" customHeight="1">
      <c r="B70" s="947"/>
      <c r="C70" s="968"/>
      <c r="D70" s="968"/>
      <c r="E70" s="968"/>
      <c r="F70" s="968"/>
      <c r="G70" s="968"/>
      <c r="H70" s="968"/>
      <c r="I70" s="968"/>
      <c r="J70" s="968"/>
      <c r="K70" s="1036"/>
      <c r="L70" s="340" t="s">
        <v>594</v>
      </c>
      <c r="M70" s="340"/>
      <c r="N70" s="340"/>
      <c r="O70" s="340"/>
      <c r="P70" s="340"/>
      <c r="Q70" s="340"/>
      <c r="R70" s="1095"/>
      <c r="S70" s="1108">
        <f t="shared" si="2"/>
        <v>1</v>
      </c>
      <c r="T70" s="1121">
        <f t="shared" si="2"/>
        <v>1</v>
      </c>
      <c r="U70" s="1121">
        <f t="shared" si="2"/>
        <v>1</v>
      </c>
      <c r="V70" s="1121">
        <f t="shared" si="2"/>
        <v>1</v>
      </c>
      <c r="W70" s="1121">
        <f t="shared" si="2"/>
        <v>1</v>
      </c>
      <c r="X70" s="1121">
        <f t="shared" si="2"/>
        <v>1</v>
      </c>
      <c r="Y70" s="1132">
        <f t="shared" si="2"/>
        <v>1</v>
      </c>
      <c r="Z70" s="1137">
        <f t="shared" si="2"/>
        <v>1</v>
      </c>
      <c r="AA70" s="1121">
        <f t="shared" si="2"/>
        <v>1</v>
      </c>
      <c r="AB70" s="1121">
        <f t="shared" si="2"/>
        <v>1</v>
      </c>
      <c r="AC70" s="1121">
        <f t="shared" si="2"/>
        <v>1</v>
      </c>
      <c r="AD70" s="1121">
        <f t="shared" si="2"/>
        <v>1</v>
      </c>
      <c r="AE70" s="1121">
        <f t="shared" si="2"/>
        <v>1</v>
      </c>
      <c r="AF70" s="1132">
        <f t="shared" si="2"/>
        <v>1</v>
      </c>
      <c r="AG70" s="1121">
        <f t="shared" si="2"/>
        <v>1</v>
      </c>
      <c r="AH70" s="1121">
        <f t="shared" si="2"/>
        <v>1</v>
      </c>
      <c r="AI70" s="1121">
        <f t="shared" si="2"/>
        <v>1</v>
      </c>
      <c r="AJ70" s="1121">
        <f t="shared" si="2"/>
        <v>1</v>
      </c>
      <c r="AK70" s="1121">
        <f t="shared" si="2"/>
        <v>1</v>
      </c>
      <c r="AL70" s="1121">
        <f t="shared" si="2"/>
        <v>1</v>
      </c>
      <c r="AM70" s="1132">
        <f t="shared" si="2"/>
        <v>1</v>
      </c>
      <c r="AN70" s="1121">
        <f t="shared" si="2"/>
        <v>1</v>
      </c>
      <c r="AO70" s="1121">
        <f t="shared" si="2"/>
        <v>1</v>
      </c>
      <c r="AP70" s="1121">
        <f t="shared" si="2"/>
        <v>1</v>
      </c>
      <c r="AQ70" s="1121">
        <f t="shared" si="2"/>
        <v>1</v>
      </c>
      <c r="AR70" s="1121">
        <f t="shared" si="2"/>
        <v>1</v>
      </c>
      <c r="AS70" s="1121">
        <f t="shared" si="2"/>
        <v>1</v>
      </c>
      <c r="AT70" s="1132">
        <f t="shared" si="2"/>
        <v>1</v>
      </c>
      <c r="AU70" s="1121" t="str">
        <f t="shared" si="2"/>
        <v/>
      </c>
      <c r="AV70" s="1121" t="str">
        <f t="shared" si="2"/>
        <v/>
      </c>
      <c r="AW70" s="1132" t="str">
        <f t="shared" si="2"/>
        <v/>
      </c>
      <c r="AX70" s="1290"/>
      <c r="AY70" s="1293"/>
      <c r="AZ70" s="1293"/>
      <c r="BA70" s="1296"/>
      <c r="BB70" s="1299"/>
      <c r="BC70" s="1302"/>
      <c r="BD70" s="1302"/>
      <c r="BE70" s="1302"/>
      <c r="BF70" s="1305"/>
    </row>
    <row r="71" spans="2:73" ht="18.75" customHeight="1">
      <c r="B71" s="948"/>
      <c r="C71" s="967"/>
      <c r="D71" s="967"/>
      <c r="E71" s="967"/>
      <c r="F71" s="967"/>
      <c r="G71" s="967"/>
      <c r="H71" s="967"/>
      <c r="I71" s="967"/>
      <c r="J71" s="967"/>
      <c r="K71" s="1037"/>
      <c r="L71" s="1047"/>
      <c r="M71" s="1047"/>
      <c r="N71" s="1047"/>
      <c r="O71" s="1047"/>
      <c r="P71" s="1047"/>
      <c r="Q71" s="1047"/>
      <c r="R71" s="1096"/>
      <c r="S71" s="1109" t="str">
        <f t="shared" si="2"/>
        <v/>
      </c>
      <c r="T71" s="1122" t="str">
        <f t="shared" si="2"/>
        <v/>
      </c>
      <c r="U71" s="1122" t="str">
        <f t="shared" si="2"/>
        <v/>
      </c>
      <c r="V71" s="1122" t="str">
        <f t="shared" si="2"/>
        <v/>
      </c>
      <c r="W71" s="1122" t="str">
        <f t="shared" si="2"/>
        <v/>
      </c>
      <c r="X71" s="1122" t="str">
        <f t="shared" si="2"/>
        <v/>
      </c>
      <c r="Y71" s="1133" t="str">
        <f t="shared" si="2"/>
        <v/>
      </c>
      <c r="Z71" s="1138" t="str">
        <f t="shared" si="2"/>
        <v/>
      </c>
      <c r="AA71" s="1122" t="str">
        <f t="shared" si="2"/>
        <v/>
      </c>
      <c r="AB71" s="1122" t="str">
        <f t="shared" si="2"/>
        <v/>
      </c>
      <c r="AC71" s="1122" t="str">
        <f t="shared" si="2"/>
        <v/>
      </c>
      <c r="AD71" s="1122" t="str">
        <f t="shared" si="2"/>
        <v/>
      </c>
      <c r="AE71" s="1122" t="str">
        <f t="shared" si="2"/>
        <v/>
      </c>
      <c r="AF71" s="1133" t="str">
        <f t="shared" si="2"/>
        <v/>
      </c>
      <c r="AG71" s="1122" t="str">
        <f t="shared" si="2"/>
        <v/>
      </c>
      <c r="AH71" s="1122" t="str">
        <f t="shared" si="2"/>
        <v/>
      </c>
      <c r="AI71" s="1122" t="str">
        <f t="shared" si="2"/>
        <v/>
      </c>
      <c r="AJ71" s="1122" t="str">
        <f t="shared" si="2"/>
        <v/>
      </c>
      <c r="AK71" s="1122" t="str">
        <f t="shared" si="2"/>
        <v/>
      </c>
      <c r="AL71" s="1122" t="str">
        <f t="shared" si="2"/>
        <v/>
      </c>
      <c r="AM71" s="1133" t="str">
        <f t="shared" si="2"/>
        <v/>
      </c>
      <c r="AN71" s="1122" t="str">
        <f t="shared" si="2"/>
        <v/>
      </c>
      <c r="AO71" s="1122" t="str">
        <f t="shared" si="2"/>
        <v/>
      </c>
      <c r="AP71" s="1122" t="str">
        <f t="shared" si="2"/>
        <v/>
      </c>
      <c r="AQ71" s="1122" t="str">
        <f t="shared" si="2"/>
        <v/>
      </c>
      <c r="AR71" s="1122" t="str">
        <f t="shared" si="2"/>
        <v/>
      </c>
      <c r="AS71" s="1122" t="str">
        <f t="shared" si="2"/>
        <v/>
      </c>
      <c r="AT71" s="1133" t="str">
        <f t="shared" si="2"/>
        <v/>
      </c>
      <c r="AU71" s="1122" t="str">
        <f t="shared" si="2"/>
        <v/>
      </c>
      <c r="AV71" s="1122" t="str">
        <f t="shared" si="2"/>
        <v/>
      </c>
      <c r="AW71" s="1133" t="str">
        <f t="shared" si="2"/>
        <v/>
      </c>
      <c r="AX71" s="1291"/>
      <c r="AY71" s="1294"/>
      <c r="AZ71" s="1294"/>
      <c r="BA71" s="1297"/>
      <c r="BB71" s="1300"/>
      <c r="BC71" s="1303"/>
      <c r="BD71" s="1303"/>
      <c r="BE71" s="1303"/>
      <c r="BF71" s="1306"/>
    </row>
    <row r="72" spans="2:73" ht="13.5" customHeight="1">
      <c r="C72" s="969"/>
      <c r="D72" s="969"/>
      <c r="E72" s="969"/>
      <c r="F72" s="969"/>
      <c r="G72" s="1013"/>
      <c r="H72" s="1022"/>
      <c r="AF72" s="950"/>
    </row>
    <row r="73" spans="2:73" ht="11.45" customHeight="1">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c r="BA73" s="1023"/>
    </row>
    <row r="74" spans="2:73" ht="20.25" customHeight="1">
      <c r="BN74" s="1229"/>
      <c r="BO74" s="1147"/>
      <c r="BP74" s="1229"/>
      <c r="BQ74" s="1229"/>
      <c r="BR74" s="1229"/>
      <c r="BS74" s="963"/>
      <c r="BT74" s="1242"/>
      <c r="BU74" s="1242"/>
    </row>
    <row r="75" spans="2:73" ht="20.25" customHeight="1">
      <c r="C75" s="970"/>
      <c r="D75" s="970"/>
      <c r="E75" s="970"/>
      <c r="F75" s="970"/>
      <c r="G75" s="970"/>
      <c r="H75" s="950"/>
      <c r="I75" s="950"/>
    </row>
    <row r="76" spans="2:73" ht="20.25" customHeight="1">
      <c r="C76" s="970"/>
      <c r="D76" s="970"/>
      <c r="E76" s="970"/>
      <c r="F76" s="970"/>
      <c r="G76" s="970"/>
      <c r="H76" s="950"/>
      <c r="I76" s="950"/>
    </row>
    <row r="77" spans="2:73" ht="20.25" customHeight="1">
      <c r="C77" s="950"/>
      <c r="D77" s="950"/>
      <c r="E77" s="950"/>
      <c r="F77" s="950"/>
      <c r="G77" s="950"/>
    </row>
    <row r="78" spans="2:73" ht="20.25" customHeight="1">
      <c r="C78" s="950"/>
      <c r="D78" s="950"/>
      <c r="E78" s="950"/>
      <c r="F78" s="950"/>
      <c r="G78" s="950"/>
    </row>
    <row r="79" spans="2:73" ht="20.25" customHeight="1">
      <c r="C79" s="950"/>
      <c r="D79" s="950"/>
      <c r="E79" s="950"/>
      <c r="F79" s="950"/>
      <c r="G79" s="950"/>
    </row>
    <row r="80" spans="2:73" ht="20.25" customHeight="1">
      <c r="C80" s="950"/>
      <c r="D80" s="950"/>
      <c r="E80" s="950"/>
      <c r="F80" s="950"/>
      <c r="G80" s="950"/>
    </row>
  </sheetData>
  <sheetProtection algorithmName="SHA-512" hashValue="u0eh0HzYHt8KSiW26dRfS0ivoiZ5MIPry92hHUyTpxFpOcCmD5cYXckYv2JsdM9RW0Th11SM/IqUlzN+q9JbXg==" saltValue="lOoEm+sc+fMYKHiQhSjlow==" spinCount="100000" sheet="1" selectLockedCells="1" selectUnlockedCells="1"/>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24"/>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60">
      <formula1>"A, B, C, D"</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AP1:BE1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SheetLayoutView="100" workbookViewId="0"/>
  </sheetViews>
  <sheetFormatPr defaultColWidth="10" defaultRowHeight="18.75"/>
  <cols>
    <col min="1" max="1" width="1.75" style="1269" customWidth="1"/>
    <col min="2" max="2" width="6.25" style="1270" customWidth="1"/>
    <col min="3" max="3" width="11.75" style="1270" customWidth="1"/>
    <col min="4" max="4" width="3.75" style="1270" bestFit="1" customWidth="1"/>
    <col min="5" max="5" width="17.375" style="1269" customWidth="1"/>
    <col min="6" max="6" width="3.75" style="1269" bestFit="1" customWidth="1"/>
    <col min="7" max="7" width="17.375" style="1269" customWidth="1"/>
    <col min="8" max="8" width="3.75" style="1269" bestFit="1" customWidth="1"/>
    <col min="9" max="9" width="17.375" style="1270" customWidth="1"/>
    <col min="10" max="10" width="3.75" style="1269" bestFit="1" customWidth="1"/>
    <col min="11" max="11" width="17.375" style="1269" customWidth="1"/>
    <col min="12" max="12" width="3.75" style="1269" customWidth="1"/>
    <col min="13" max="13" width="17.375" style="1269" customWidth="1"/>
    <col min="14" max="14" width="3.75" style="1269" customWidth="1"/>
    <col min="15" max="15" width="17.375" style="1269" customWidth="1"/>
    <col min="16" max="16" width="3.75" style="1269" customWidth="1"/>
    <col min="17" max="17" width="17.375" style="1269" customWidth="1"/>
    <col min="18" max="18" width="3.75" style="1269" customWidth="1"/>
    <col min="19" max="19" width="17.375" style="1269" customWidth="1"/>
    <col min="20" max="20" width="3.75" style="1269" customWidth="1"/>
    <col min="21" max="21" width="17.375" style="1269" customWidth="1"/>
    <col min="22" max="22" width="3.75" style="1269" customWidth="1"/>
    <col min="23" max="23" width="56.25" style="1269" customWidth="1"/>
    <col min="24" max="16384" width="10" style="1269"/>
  </cols>
  <sheetData>
    <row r="1" spans="2:23">
      <c r="B1" s="1271" t="s">
        <v>523</v>
      </c>
    </row>
    <row r="2" spans="2:23">
      <c r="B2" s="1272" t="s">
        <v>596</v>
      </c>
      <c r="E2" s="1276"/>
      <c r="I2" s="1273"/>
    </row>
    <row r="3" spans="2:23">
      <c r="B3" s="1273" t="s">
        <v>50</v>
      </c>
      <c r="E3" s="1276" t="s">
        <v>213</v>
      </c>
      <c r="I3" s="1273"/>
    </row>
    <row r="4" spans="2:23">
      <c r="B4" s="1272"/>
      <c r="E4" s="1277" t="s">
        <v>180</v>
      </c>
      <c r="F4" s="1277"/>
      <c r="G4" s="1277"/>
      <c r="H4" s="1277"/>
      <c r="I4" s="1277"/>
      <c r="J4" s="1277"/>
      <c r="K4" s="1277"/>
      <c r="M4" s="1277" t="s">
        <v>597</v>
      </c>
      <c r="N4" s="1277"/>
      <c r="O4" s="1277"/>
      <c r="Q4" s="1277" t="s">
        <v>598</v>
      </c>
      <c r="R4" s="1277"/>
      <c r="S4" s="1277"/>
      <c r="T4" s="1277"/>
      <c r="U4" s="1277"/>
      <c r="W4" s="1277" t="s">
        <v>477</v>
      </c>
    </row>
    <row r="5" spans="2:23">
      <c r="B5" s="1270" t="s">
        <v>220</v>
      </c>
      <c r="C5" s="1270" t="s">
        <v>114</v>
      </c>
      <c r="E5" s="1270" t="s">
        <v>546</v>
      </c>
      <c r="F5" s="1270"/>
      <c r="G5" s="1270" t="s">
        <v>90</v>
      </c>
      <c r="I5" s="1270" t="s">
        <v>338</v>
      </c>
      <c r="K5" s="1270" t="s">
        <v>180</v>
      </c>
      <c r="M5" s="1270" t="s">
        <v>588</v>
      </c>
      <c r="O5" s="1270" t="s">
        <v>169</v>
      </c>
      <c r="Q5" s="1270" t="s">
        <v>588</v>
      </c>
      <c r="S5" s="1270" t="s">
        <v>169</v>
      </c>
      <c r="U5" s="1270" t="s">
        <v>180</v>
      </c>
      <c r="W5" s="1277"/>
    </row>
    <row r="6" spans="2:23">
      <c r="B6" s="1270">
        <v>1</v>
      </c>
      <c r="C6" s="1274" t="s">
        <v>38</v>
      </c>
      <c r="D6" s="1270" t="s">
        <v>463</v>
      </c>
      <c r="E6" s="1278">
        <v>0.375</v>
      </c>
      <c r="F6" s="1270" t="s">
        <v>132</v>
      </c>
      <c r="G6" s="1278">
        <v>0.75</v>
      </c>
      <c r="H6" s="1269" t="s">
        <v>599</v>
      </c>
      <c r="I6" s="1278">
        <v>4.1666666666666664e-002</v>
      </c>
      <c r="J6" s="1269" t="s">
        <v>462</v>
      </c>
      <c r="K6" s="1277">
        <f t="shared" ref="K6:K25" si="0">(G6-E6-I6)*24</f>
        <v>8</v>
      </c>
      <c r="M6" s="1278">
        <v>0.39583333333333331</v>
      </c>
      <c r="N6" s="1270" t="s">
        <v>132</v>
      </c>
      <c r="O6" s="1278">
        <v>0.6875</v>
      </c>
      <c r="Q6" s="1281">
        <f t="shared" ref="Q6:Q25" si="1">IF(E6&lt;M6,M6,E6)</f>
        <v>0.39583333333333331</v>
      </c>
      <c r="R6" s="1270" t="s">
        <v>132</v>
      </c>
      <c r="S6" s="1281">
        <f t="shared" ref="S6:S25" si="2">IF(G6&gt;O6,O6,G6)</f>
        <v>0.6875</v>
      </c>
      <c r="U6" s="1277">
        <f t="shared" ref="U6:U25" si="3">(S6-Q6)*24</f>
        <v>7</v>
      </c>
      <c r="W6" s="1282"/>
    </row>
    <row r="7" spans="2:23">
      <c r="B7" s="1270">
        <v>2</v>
      </c>
      <c r="C7" s="1274" t="s">
        <v>252</v>
      </c>
      <c r="D7" s="1270" t="s">
        <v>463</v>
      </c>
      <c r="E7" s="1278"/>
      <c r="F7" s="1270" t="s">
        <v>132</v>
      </c>
      <c r="G7" s="1278"/>
      <c r="H7" s="1269" t="s">
        <v>599</v>
      </c>
      <c r="I7" s="1278">
        <v>0</v>
      </c>
      <c r="J7" s="1269" t="s">
        <v>462</v>
      </c>
      <c r="K7" s="1277">
        <f t="shared" si="0"/>
        <v>0</v>
      </c>
      <c r="M7" s="1278"/>
      <c r="N7" s="1270" t="s">
        <v>132</v>
      </c>
      <c r="O7" s="1278"/>
      <c r="Q7" s="1281">
        <f t="shared" si="1"/>
        <v>0</v>
      </c>
      <c r="R7" s="1270" t="s">
        <v>132</v>
      </c>
      <c r="S7" s="1281">
        <f t="shared" si="2"/>
        <v>0</v>
      </c>
      <c r="U7" s="1277">
        <f t="shared" si="3"/>
        <v>0</v>
      </c>
      <c r="W7" s="1282"/>
    </row>
    <row r="8" spans="2:23">
      <c r="B8" s="1270">
        <v>3</v>
      </c>
      <c r="C8" s="1274" t="s">
        <v>379</v>
      </c>
      <c r="D8" s="1270" t="s">
        <v>463</v>
      </c>
      <c r="E8" s="1278"/>
      <c r="F8" s="1270" t="s">
        <v>132</v>
      </c>
      <c r="G8" s="1278"/>
      <c r="H8" s="1269" t="s">
        <v>599</v>
      </c>
      <c r="I8" s="1278">
        <v>0</v>
      </c>
      <c r="J8" s="1269" t="s">
        <v>462</v>
      </c>
      <c r="K8" s="1277">
        <f t="shared" si="0"/>
        <v>0</v>
      </c>
      <c r="M8" s="1278"/>
      <c r="N8" s="1270" t="s">
        <v>132</v>
      </c>
      <c r="O8" s="1278"/>
      <c r="Q8" s="1281">
        <f t="shared" si="1"/>
        <v>0</v>
      </c>
      <c r="R8" s="1270" t="s">
        <v>132</v>
      </c>
      <c r="S8" s="1281">
        <f t="shared" si="2"/>
        <v>0</v>
      </c>
      <c r="U8" s="1277">
        <f t="shared" si="3"/>
        <v>0</v>
      </c>
      <c r="W8" s="1282"/>
    </row>
    <row r="9" spans="2:23">
      <c r="B9" s="1270">
        <v>4</v>
      </c>
      <c r="C9" s="1274" t="s">
        <v>295</v>
      </c>
      <c r="D9" s="1270" t="s">
        <v>463</v>
      </c>
      <c r="E9" s="1278"/>
      <c r="F9" s="1270" t="s">
        <v>132</v>
      </c>
      <c r="G9" s="1278"/>
      <c r="H9" s="1269" t="s">
        <v>599</v>
      </c>
      <c r="I9" s="1278">
        <v>0</v>
      </c>
      <c r="J9" s="1269" t="s">
        <v>462</v>
      </c>
      <c r="K9" s="1277">
        <f t="shared" si="0"/>
        <v>0</v>
      </c>
      <c r="M9" s="1278"/>
      <c r="N9" s="1270" t="s">
        <v>132</v>
      </c>
      <c r="O9" s="1278"/>
      <c r="Q9" s="1281">
        <f t="shared" si="1"/>
        <v>0</v>
      </c>
      <c r="R9" s="1270" t="s">
        <v>132</v>
      </c>
      <c r="S9" s="1281">
        <f t="shared" si="2"/>
        <v>0</v>
      </c>
      <c r="U9" s="1277">
        <f t="shared" si="3"/>
        <v>0</v>
      </c>
      <c r="W9" s="1282"/>
    </row>
    <row r="10" spans="2:23">
      <c r="B10" s="1270">
        <v>5</v>
      </c>
      <c r="C10" s="1274" t="s">
        <v>68</v>
      </c>
      <c r="D10" s="1270" t="s">
        <v>463</v>
      </c>
      <c r="E10" s="1278"/>
      <c r="F10" s="1270" t="s">
        <v>132</v>
      </c>
      <c r="G10" s="1278"/>
      <c r="H10" s="1269" t="s">
        <v>599</v>
      </c>
      <c r="I10" s="1278">
        <v>0</v>
      </c>
      <c r="J10" s="1269" t="s">
        <v>462</v>
      </c>
      <c r="K10" s="1277">
        <f t="shared" si="0"/>
        <v>0</v>
      </c>
      <c r="M10" s="1278"/>
      <c r="N10" s="1270" t="s">
        <v>132</v>
      </c>
      <c r="O10" s="1278"/>
      <c r="Q10" s="1281">
        <f t="shared" si="1"/>
        <v>0</v>
      </c>
      <c r="R10" s="1270" t="s">
        <v>132</v>
      </c>
      <c r="S10" s="1281">
        <f t="shared" si="2"/>
        <v>0</v>
      </c>
      <c r="U10" s="1277">
        <f t="shared" si="3"/>
        <v>0</v>
      </c>
      <c r="W10" s="1282"/>
    </row>
    <row r="11" spans="2:23">
      <c r="B11" s="1270">
        <v>6</v>
      </c>
      <c r="C11" s="1274" t="s">
        <v>569</v>
      </c>
      <c r="D11" s="1270" t="s">
        <v>463</v>
      </c>
      <c r="E11" s="1278"/>
      <c r="F11" s="1270" t="s">
        <v>132</v>
      </c>
      <c r="G11" s="1278"/>
      <c r="H11" s="1269" t="s">
        <v>599</v>
      </c>
      <c r="I11" s="1278">
        <v>0</v>
      </c>
      <c r="J11" s="1269" t="s">
        <v>462</v>
      </c>
      <c r="K11" s="1277">
        <f t="shared" si="0"/>
        <v>0</v>
      </c>
      <c r="M11" s="1278"/>
      <c r="N11" s="1270" t="s">
        <v>132</v>
      </c>
      <c r="O11" s="1278"/>
      <c r="Q11" s="1281">
        <f t="shared" si="1"/>
        <v>0</v>
      </c>
      <c r="R11" s="1270" t="s">
        <v>132</v>
      </c>
      <c r="S11" s="1281">
        <f t="shared" si="2"/>
        <v>0</v>
      </c>
      <c r="U11" s="1277">
        <f t="shared" si="3"/>
        <v>0</v>
      </c>
      <c r="W11" s="1282"/>
    </row>
    <row r="12" spans="2:23">
      <c r="B12" s="1270">
        <v>7</v>
      </c>
      <c r="C12" s="1274" t="s">
        <v>586</v>
      </c>
      <c r="D12" s="1270" t="s">
        <v>463</v>
      </c>
      <c r="E12" s="1278"/>
      <c r="F12" s="1270" t="s">
        <v>132</v>
      </c>
      <c r="G12" s="1278"/>
      <c r="H12" s="1269" t="s">
        <v>599</v>
      </c>
      <c r="I12" s="1278">
        <v>0</v>
      </c>
      <c r="J12" s="1269" t="s">
        <v>462</v>
      </c>
      <c r="K12" s="1277">
        <f t="shared" si="0"/>
        <v>0</v>
      </c>
      <c r="M12" s="1278"/>
      <c r="N12" s="1270" t="s">
        <v>132</v>
      </c>
      <c r="O12" s="1278"/>
      <c r="Q12" s="1281">
        <f t="shared" si="1"/>
        <v>0</v>
      </c>
      <c r="R12" s="1270" t="s">
        <v>132</v>
      </c>
      <c r="S12" s="1281">
        <f t="shared" si="2"/>
        <v>0</v>
      </c>
      <c r="U12" s="1277">
        <f t="shared" si="3"/>
        <v>0</v>
      </c>
      <c r="W12" s="1282"/>
    </row>
    <row r="13" spans="2:23">
      <c r="B13" s="1270">
        <v>8</v>
      </c>
      <c r="C13" s="1274" t="s">
        <v>600</v>
      </c>
      <c r="D13" s="1270" t="s">
        <v>463</v>
      </c>
      <c r="E13" s="1278"/>
      <c r="F13" s="1270" t="s">
        <v>132</v>
      </c>
      <c r="G13" s="1278"/>
      <c r="H13" s="1269" t="s">
        <v>599</v>
      </c>
      <c r="I13" s="1278">
        <v>0</v>
      </c>
      <c r="J13" s="1269" t="s">
        <v>462</v>
      </c>
      <c r="K13" s="1277">
        <f t="shared" si="0"/>
        <v>0</v>
      </c>
      <c r="M13" s="1278"/>
      <c r="N13" s="1270" t="s">
        <v>132</v>
      </c>
      <c r="O13" s="1278"/>
      <c r="Q13" s="1281">
        <f t="shared" si="1"/>
        <v>0</v>
      </c>
      <c r="R13" s="1270" t="s">
        <v>132</v>
      </c>
      <c r="S13" s="1281">
        <f t="shared" si="2"/>
        <v>0</v>
      </c>
      <c r="U13" s="1277">
        <f t="shared" si="3"/>
        <v>0</v>
      </c>
      <c r="W13" s="1282"/>
    </row>
    <row r="14" spans="2:23">
      <c r="B14" s="1270">
        <v>9</v>
      </c>
      <c r="C14" s="1274" t="s">
        <v>323</v>
      </c>
      <c r="D14" s="1270" t="s">
        <v>463</v>
      </c>
      <c r="E14" s="1278"/>
      <c r="F14" s="1270" t="s">
        <v>132</v>
      </c>
      <c r="G14" s="1278"/>
      <c r="H14" s="1269" t="s">
        <v>599</v>
      </c>
      <c r="I14" s="1278">
        <v>0</v>
      </c>
      <c r="J14" s="1269" t="s">
        <v>462</v>
      </c>
      <c r="K14" s="1277">
        <f t="shared" si="0"/>
        <v>0</v>
      </c>
      <c r="M14" s="1278"/>
      <c r="N14" s="1270" t="s">
        <v>132</v>
      </c>
      <c r="O14" s="1278"/>
      <c r="Q14" s="1281">
        <f t="shared" si="1"/>
        <v>0</v>
      </c>
      <c r="R14" s="1270" t="s">
        <v>132</v>
      </c>
      <c r="S14" s="1281">
        <f t="shared" si="2"/>
        <v>0</v>
      </c>
      <c r="U14" s="1277">
        <f t="shared" si="3"/>
        <v>0</v>
      </c>
      <c r="W14" s="1282"/>
    </row>
    <row r="15" spans="2:23">
      <c r="B15" s="1270">
        <v>10</v>
      </c>
      <c r="C15" s="1274" t="s">
        <v>601</v>
      </c>
      <c r="D15" s="1270" t="s">
        <v>463</v>
      </c>
      <c r="E15" s="1278"/>
      <c r="F15" s="1270" t="s">
        <v>132</v>
      </c>
      <c r="G15" s="1278"/>
      <c r="H15" s="1269" t="s">
        <v>599</v>
      </c>
      <c r="I15" s="1278">
        <v>0</v>
      </c>
      <c r="J15" s="1269" t="s">
        <v>462</v>
      </c>
      <c r="K15" s="1277">
        <f t="shared" si="0"/>
        <v>0</v>
      </c>
      <c r="M15" s="1278"/>
      <c r="N15" s="1270" t="s">
        <v>132</v>
      </c>
      <c r="O15" s="1278"/>
      <c r="Q15" s="1281">
        <f t="shared" si="1"/>
        <v>0</v>
      </c>
      <c r="R15" s="1270" t="s">
        <v>132</v>
      </c>
      <c r="S15" s="1281">
        <f t="shared" si="2"/>
        <v>0</v>
      </c>
      <c r="U15" s="1277">
        <f t="shared" si="3"/>
        <v>0</v>
      </c>
      <c r="W15" s="1282"/>
    </row>
    <row r="16" spans="2:23">
      <c r="B16" s="1270">
        <v>11</v>
      </c>
      <c r="C16" s="1274" t="s">
        <v>105</v>
      </c>
      <c r="D16" s="1270" t="s">
        <v>463</v>
      </c>
      <c r="E16" s="1278"/>
      <c r="F16" s="1270" t="s">
        <v>132</v>
      </c>
      <c r="G16" s="1278"/>
      <c r="H16" s="1269" t="s">
        <v>599</v>
      </c>
      <c r="I16" s="1278">
        <v>0</v>
      </c>
      <c r="J16" s="1269" t="s">
        <v>462</v>
      </c>
      <c r="K16" s="1277">
        <f t="shared" si="0"/>
        <v>0</v>
      </c>
      <c r="M16" s="1278"/>
      <c r="N16" s="1270" t="s">
        <v>132</v>
      </c>
      <c r="O16" s="1278"/>
      <c r="Q16" s="1281">
        <f t="shared" si="1"/>
        <v>0</v>
      </c>
      <c r="R16" s="1270" t="s">
        <v>132</v>
      </c>
      <c r="S16" s="1281">
        <f t="shared" si="2"/>
        <v>0</v>
      </c>
      <c r="U16" s="1277">
        <f t="shared" si="3"/>
        <v>0</v>
      </c>
      <c r="W16" s="1282"/>
    </row>
    <row r="17" spans="2:23">
      <c r="B17" s="1270">
        <v>12</v>
      </c>
      <c r="C17" s="1274" t="s">
        <v>542</v>
      </c>
      <c r="D17" s="1270" t="s">
        <v>463</v>
      </c>
      <c r="E17" s="1278"/>
      <c r="F17" s="1270" t="s">
        <v>132</v>
      </c>
      <c r="G17" s="1278"/>
      <c r="H17" s="1269" t="s">
        <v>599</v>
      </c>
      <c r="I17" s="1278">
        <v>0</v>
      </c>
      <c r="J17" s="1269" t="s">
        <v>462</v>
      </c>
      <c r="K17" s="1277">
        <f t="shared" si="0"/>
        <v>0</v>
      </c>
      <c r="M17" s="1278"/>
      <c r="N17" s="1270" t="s">
        <v>132</v>
      </c>
      <c r="O17" s="1278"/>
      <c r="Q17" s="1281">
        <f t="shared" si="1"/>
        <v>0</v>
      </c>
      <c r="R17" s="1270" t="s">
        <v>132</v>
      </c>
      <c r="S17" s="1281">
        <f t="shared" si="2"/>
        <v>0</v>
      </c>
      <c r="U17" s="1277">
        <f t="shared" si="3"/>
        <v>0</v>
      </c>
      <c r="W17" s="1282"/>
    </row>
    <row r="18" spans="2:23">
      <c r="B18" s="1270">
        <v>13</v>
      </c>
      <c r="C18" s="1274" t="s">
        <v>81</v>
      </c>
      <c r="D18" s="1270" t="s">
        <v>463</v>
      </c>
      <c r="E18" s="1278"/>
      <c r="F18" s="1270" t="s">
        <v>132</v>
      </c>
      <c r="G18" s="1278"/>
      <c r="H18" s="1269" t="s">
        <v>599</v>
      </c>
      <c r="I18" s="1278">
        <v>0</v>
      </c>
      <c r="J18" s="1269" t="s">
        <v>462</v>
      </c>
      <c r="K18" s="1277">
        <f t="shared" si="0"/>
        <v>0</v>
      </c>
      <c r="M18" s="1278"/>
      <c r="N18" s="1270" t="s">
        <v>132</v>
      </c>
      <c r="O18" s="1278"/>
      <c r="Q18" s="1281">
        <f t="shared" si="1"/>
        <v>0</v>
      </c>
      <c r="R18" s="1270" t="s">
        <v>132</v>
      </c>
      <c r="S18" s="1281">
        <f t="shared" si="2"/>
        <v>0</v>
      </c>
      <c r="U18" s="1277">
        <f t="shared" si="3"/>
        <v>0</v>
      </c>
      <c r="W18" s="1282"/>
    </row>
    <row r="19" spans="2:23">
      <c r="B19" s="1270">
        <v>14</v>
      </c>
      <c r="C19" s="1274" t="s">
        <v>369</v>
      </c>
      <c r="D19" s="1270" t="s">
        <v>463</v>
      </c>
      <c r="E19" s="1278"/>
      <c r="F19" s="1270" t="s">
        <v>132</v>
      </c>
      <c r="G19" s="1278"/>
      <c r="H19" s="1269" t="s">
        <v>599</v>
      </c>
      <c r="I19" s="1278">
        <v>0</v>
      </c>
      <c r="J19" s="1269" t="s">
        <v>462</v>
      </c>
      <c r="K19" s="1277">
        <f t="shared" si="0"/>
        <v>0</v>
      </c>
      <c r="M19" s="1278"/>
      <c r="N19" s="1270" t="s">
        <v>132</v>
      </c>
      <c r="O19" s="1278"/>
      <c r="Q19" s="1281">
        <f t="shared" si="1"/>
        <v>0</v>
      </c>
      <c r="R19" s="1270" t="s">
        <v>132</v>
      </c>
      <c r="S19" s="1281">
        <f t="shared" si="2"/>
        <v>0</v>
      </c>
      <c r="U19" s="1277">
        <f t="shared" si="3"/>
        <v>0</v>
      </c>
      <c r="W19" s="1282"/>
    </row>
    <row r="20" spans="2:23">
      <c r="B20" s="1270">
        <v>15</v>
      </c>
      <c r="C20" s="1274" t="s">
        <v>464</v>
      </c>
      <c r="D20" s="1270" t="s">
        <v>463</v>
      </c>
      <c r="E20" s="1278"/>
      <c r="F20" s="1270" t="s">
        <v>132</v>
      </c>
      <c r="G20" s="1278"/>
      <c r="H20" s="1269" t="s">
        <v>599</v>
      </c>
      <c r="I20" s="1278">
        <v>0</v>
      </c>
      <c r="J20" s="1269" t="s">
        <v>462</v>
      </c>
      <c r="K20" s="1280">
        <f t="shared" si="0"/>
        <v>0</v>
      </c>
      <c r="M20" s="1278"/>
      <c r="N20" s="1270" t="s">
        <v>132</v>
      </c>
      <c r="O20" s="1278"/>
      <c r="Q20" s="1281">
        <f t="shared" si="1"/>
        <v>0</v>
      </c>
      <c r="R20" s="1270" t="s">
        <v>132</v>
      </c>
      <c r="S20" s="1281">
        <f t="shared" si="2"/>
        <v>0</v>
      </c>
      <c r="U20" s="1277">
        <f t="shared" si="3"/>
        <v>0</v>
      </c>
      <c r="W20" s="1282"/>
    </row>
    <row r="21" spans="2:23">
      <c r="B21" s="1270">
        <v>16</v>
      </c>
      <c r="C21" s="1274" t="s">
        <v>365</v>
      </c>
      <c r="D21" s="1270" t="s">
        <v>463</v>
      </c>
      <c r="E21" s="1278"/>
      <c r="F21" s="1270" t="s">
        <v>132</v>
      </c>
      <c r="G21" s="1278"/>
      <c r="H21" s="1269" t="s">
        <v>599</v>
      </c>
      <c r="I21" s="1278">
        <v>0</v>
      </c>
      <c r="J21" s="1269" t="s">
        <v>462</v>
      </c>
      <c r="K21" s="1277">
        <f t="shared" si="0"/>
        <v>0</v>
      </c>
      <c r="M21" s="1278"/>
      <c r="N21" s="1270" t="s">
        <v>132</v>
      </c>
      <c r="O21" s="1278"/>
      <c r="Q21" s="1281">
        <f t="shared" si="1"/>
        <v>0</v>
      </c>
      <c r="R21" s="1270" t="s">
        <v>132</v>
      </c>
      <c r="S21" s="1281">
        <f t="shared" si="2"/>
        <v>0</v>
      </c>
      <c r="U21" s="1277">
        <f t="shared" si="3"/>
        <v>0</v>
      </c>
      <c r="W21" s="1282"/>
    </row>
    <row r="22" spans="2:23">
      <c r="B22" s="1270">
        <v>17</v>
      </c>
      <c r="C22" s="1274" t="s">
        <v>602</v>
      </c>
      <c r="D22" s="1270" t="s">
        <v>463</v>
      </c>
      <c r="E22" s="1278"/>
      <c r="F22" s="1270" t="s">
        <v>132</v>
      </c>
      <c r="G22" s="1278"/>
      <c r="H22" s="1269" t="s">
        <v>599</v>
      </c>
      <c r="I22" s="1278">
        <v>0</v>
      </c>
      <c r="J22" s="1269" t="s">
        <v>462</v>
      </c>
      <c r="K22" s="1277">
        <f t="shared" si="0"/>
        <v>0</v>
      </c>
      <c r="M22" s="1278"/>
      <c r="N22" s="1270" t="s">
        <v>132</v>
      </c>
      <c r="O22" s="1278"/>
      <c r="Q22" s="1281">
        <f t="shared" si="1"/>
        <v>0</v>
      </c>
      <c r="R22" s="1270" t="s">
        <v>132</v>
      </c>
      <c r="S22" s="1281">
        <f t="shared" si="2"/>
        <v>0</v>
      </c>
      <c r="U22" s="1277">
        <f t="shared" si="3"/>
        <v>0</v>
      </c>
      <c r="W22" s="1282"/>
    </row>
    <row r="23" spans="2:23">
      <c r="B23" s="1270">
        <v>18</v>
      </c>
      <c r="C23" s="1274" t="s">
        <v>603</v>
      </c>
      <c r="D23" s="1270" t="s">
        <v>463</v>
      </c>
      <c r="E23" s="1278"/>
      <c r="F23" s="1270" t="s">
        <v>132</v>
      </c>
      <c r="G23" s="1278"/>
      <c r="H23" s="1269" t="s">
        <v>599</v>
      </c>
      <c r="I23" s="1278">
        <v>0</v>
      </c>
      <c r="J23" s="1269" t="s">
        <v>462</v>
      </c>
      <c r="K23" s="1277">
        <f t="shared" si="0"/>
        <v>0</v>
      </c>
      <c r="M23" s="1278"/>
      <c r="N23" s="1270" t="s">
        <v>132</v>
      </c>
      <c r="O23" s="1278"/>
      <c r="Q23" s="1281">
        <f t="shared" si="1"/>
        <v>0</v>
      </c>
      <c r="R23" s="1270" t="s">
        <v>132</v>
      </c>
      <c r="S23" s="1281">
        <f t="shared" si="2"/>
        <v>0</v>
      </c>
      <c r="U23" s="1277">
        <f t="shared" si="3"/>
        <v>0</v>
      </c>
      <c r="W23" s="1282"/>
    </row>
    <row r="24" spans="2:23">
      <c r="B24" s="1270">
        <v>19</v>
      </c>
      <c r="C24" s="1274" t="s">
        <v>605</v>
      </c>
      <c r="D24" s="1270" t="s">
        <v>463</v>
      </c>
      <c r="E24" s="1278"/>
      <c r="F24" s="1270" t="s">
        <v>132</v>
      </c>
      <c r="G24" s="1278"/>
      <c r="H24" s="1269" t="s">
        <v>599</v>
      </c>
      <c r="I24" s="1278">
        <v>0</v>
      </c>
      <c r="J24" s="1269" t="s">
        <v>462</v>
      </c>
      <c r="K24" s="1277">
        <f t="shared" si="0"/>
        <v>0</v>
      </c>
      <c r="M24" s="1278"/>
      <c r="N24" s="1270" t="s">
        <v>132</v>
      </c>
      <c r="O24" s="1278"/>
      <c r="Q24" s="1281">
        <f t="shared" si="1"/>
        <v>0</v>
      </c>
      <c r="R24" s="1270" t="s">
        <v>132</v>
      </c>
      <c r="S24" s="1281">
        <f t="shared" si="2"/>
        <v>0</v>
      </c>
      <c r="U24" s="1277">
        <f t="shared" si="3"/>
        <v>0</v>
      </c>
      <c r="W24" s="1282"/>
    </row>
    <row r="25" spans="2:23">
      <c r="B25" s="1270">
        <v>20</v>
      </c>
      <c r="C25" s="1274" t="s">
        <v>148</v>
      </c>
      <c r="D25" s="1270" t="s">
        <v>463</v>
      </c>
      <c r="E25" s="1278"/>
      <c r="F25" s="1270" t="s">
        <v>132</v>
      </c>
      <c r="G25" s="1278"/>
      <c r="H25" s="1269" t="s">
        <v>599</v>
      </c>
      <c r="I25" s="1278">
        <v>0</v>
      </c>
      <c r="J25" s="1269" t="s">
        <v>462</v>
      </c>
      <c r="K25" s="1277">
        <f t="shared" si="0"/>
        <v>0</v>
      </c>
      <c r="M25" s="1278"/>
      <c r="N25" s="1270" t="s">
        <v>132</v>
      </c>
      <c r="O25" s="1278"/>
      <c r="Q25" s="1281">
        <f t="shared" si="1"/>
        <v>0</v>
      </c>
      <c r="R25" s="1270" t="s">
        <v>132</v>
      </c>
      <c r="S25" s="1281">
        <f t="shared" si="2"/>
        <v>0</v>
      </c>
      <c r="U25" s="1277">
        <f t="shared" si="3"/>
        <v>0</v>
      </c>
      <c r="W25" s="1282"/>
    </row>
    <row r="26" spans="2:23">
      <c r="B26" s="1270">
        <v>21</v>
      </c>
      <c r="C26" s="1274" t="s">
        <v>606</v>
      </c>
      <c r="D26" s="1270" t="s">
        <v>463</v>
      </c>
      <c r="E26" s="1279"/>
      <c r="F26" s="1270" t="s">
        <v>132</v>
      </c>
      <c r="G26" s="1279"/>
      <c r="H26" s="1269" t="s">
        <v>599</v>
      </c>
      <c r="I26" s="1279"/>
      <c r="J26" s="1269" t="s">
        <v>462</v>
      </c>
      <c r="K26" s="1274">
        <v>1</v>
      </c>
      <c r="M26" s="1277"/>
      <c r="N26" s="1270" t="s">
        <v>132</v>
      </c>
      <c r="O26" s="1277"/>
      <c r="Q26" s="1277"/>
      <c r="R26" s="1270" t="s">
        <v>132</v>
      </c>
      <c r="S26" s="1277"/>
      <c r="U26" s="1274">
        <v>1</v>
      </c>
      <c r="W26" s="1282"/>
    </row>
    <row r="27" spans="2:23">
      <c r="B27" s="1270">
        <v>22</v>
      </c>
      <c r="C27" s="1274" t="s">
        <v>607</v>
      </c>
      <c r="D27" s="1270" t="s">
        <v>463</v>
      </c>
      <c r="E27" s="1279"/>
      <c r="F27" s="1270" t="s">
        <v>132</v>
      </c>
      <c r="G27" s="1279"/>
      <c r="H27" s="1269" t="s">
        <v>599</v>
      </c>
      <c r="I27" s="1279"/>
      <c r="J27" s="1269" t="s">
        <v>462</v>
      </c>
      <c r="K27" s="1274">
        <v>2</v>
      </c>
      <c r="M27" s="1277"/>
      <c r="N27" s="1270" t="s">
        <v>132</v>
      </c>
      <c r="O27" s="1277"/>
      <c r="Q27" s="1277"/>
      <c r="R27" s="1270" t="s">
        <v>132</v>
      </c>
      <c r="S27" s="1277"/>
      <c r="U27" s="1274">
        <v>2</v>
      </c>
      <c r="W27" s="1282"/>
    </row>
    <row r="28" spans="2:23">
      <c r="B28" s="1270">
        <v>23</v>
      </c>
      <c r="C28" s="1274" t="s">
        <v>317</v>
      </c>
      <c r="D28" s="1270" t="s">
        <v>463</v>
      </c>
      <c r="E28" s="1279"/>
      <c r="F28" s="1270" t="s">
        <v>132</v>
      </c>
      <c r="G28" s="1279"/>
      <c r="H28" s="1269" t="s">
        <v>599</v>
      </c>
      <c r="I28" s="1279"/>
      <c r="J28" s="1269" t="s">
        <v>462</v>
      </c>
      <c r="K28" s="1274">
        <v>3</v>
      </c>
      <c r="M28" s="1277"/>
      <c r="N28" s="1270" t="s">
        <v>132</v>
      </c>
      <c r="O28" s="1277"/>
      <c r="Q28" s="1277"/>
      <c r="R28" s="1270" t="s">
        <v>132</v>
      </c>
      <c r="S28" s="1277"/>
      <c r="U28" s="1274">
        <v>3</v>
      </c>
      <c r="W28" s="1282"/>
    </row>
    <row r="29" spans="2:23">
      <c r="B29" s="1270">
        <v>24</v>
      </c>
      <c r="C29" s="1274" t="s">
        <v>166</v>
      </c>
      <c r="D29" s="1270" t="s">
        <v>463</v>
      </c>
      <c r="E29" s="1279"/>
      <c r="F29" s="1270" t="s">
        <v>132</v>
      </c>
      <c r="G29" s="1279"/>
      <c r="H29" s="1269" t="s">
        <v>599</v>
      </c>
      <c r="I29" s="1279"/>
      <c r="J29" s="1269" t="s">
        <v>462</v>
      </c>
      <c r="K29" s="1274">
        <v>4</v>
      </c>
      <c r="M29" s="1277"/>
      <c r="N29" s="1270" t="s">
        <v>132</v>
      </c>
      <c r="O29" s="1277"/>
      <c r="Q29" s="1277"/>
      <c r="R29" s="1270" t="s">
        <v>132</v>
      </c>
      <c r="S29" s="1277"/>
      <c r="U29" s="1274">
        <v>4</v>
      </c>
      <c r="W29" s="1282"/>
    </row>
    <row r="30" spans="2:23">
      <c r="B30" s="1270">
        <v>25</v>
      </c>
      <c r="C30" s="1274" t="s">
        <v>608</v>
      </c>
      <c r="D30" s="1270" t="s">
        <v>463</v>
      </c>
      <c r="E30" s="1279"/>
      <c r="F30" s="1270" t="s">
        <v>132</v>
      </c>
      <c r="G30" s="1279"/>
      <c r="H30" s="1269" t="s">
        <v>599</v>
      </c>
      <c r="I30" s="1279"/>
      <c r="J30" s="1269" t="s">
        <v>462</v>
      </c>
      <c r="K30" s="1274">
        <v>4</v>
      </c>
      <c r="M30" s="1277"/>
      <c r="N30" s="1270" t="s">
        <v>132</v>
      </c>
      <c r="O30" s="1277"/>
      <c r="Q30" s="1277"/>
      <c r="R30" s="1270" t="s">
        <v>132</v>
      </c>
      <c r="S30" s="1277"/>
      <c r="U30" s="1274">
        <v>3</v>
      </c>
      <c r="W30" s="1282"/>
    </row>
    <row r="31" spans="2:23">
      <c r="B31" s="1270">
        <v>26</v>
      </c>
      <c r="C31" s="1274" t="s">
        <v>532</v>
      </c>
      <c r="D31" s="1270" t="s">
        <v>463</v>
      </c>
      <c r="E31" s="1279"/>
      <c r="F31" s="1270" t="s">
        <v>132</v>
      </c>
      <c r="G31" s="1279"/>
      <c r="H31" s="1269" t="s">
        <v>599</v>
      </c>
      <c r="I31" s="1279"/>
      <c r="J31" s="1269" t="s">
        <v>462</v>
      </c>
      <c r="K31" s="1274">
        <v>5</v>
      </c>
      <c r="M31" s="1277"/>
      <c r="N31" s="1270" t="s">
        <v>132</v>
      </c>
      <c r="O31" s="1277"/>
      <c r="Q31" s="1277"/>
      <c r="R31" s="1270" t="s">
        <v>132</v>
      </c>
      <c r="S31" s="1277"/>
      <c r="U31" s="1274">
        <v>5</v>
      </c>
      <c r="W31" s="1282"/>
    </row>
    <row r="32" spans="2:23">
      <c r="B32" s="1270">
        <v>27</v>
      </c>
      <c r="C32" s="1274" t="s">
        <v>27</v>
      </c>
      <c r="D32" s="1270" t="s">
        <v>463</v>
      </c>
      <c r="E32" s="1279"/>
      <c r="F32" s="1270" t="s">
        <v>132</v>
      </c>
      <c r="G32" s="1279"/>
      <c r="H32" s="1269" t="s">
        <v>599</v>
      </c>
      <c r="I32" s="1279"/>
      <c r="J32" s="1269" t="s">
        <v>462</v>
      </c>
      <c r="K32" s="1274">
        <v>0</v>
      </c>
      <c r="M32" s="1277"/>
      <c r="N32" s="1270" t="s">
        <v>132</v>
      </c>
      <c r="O32" s="1277"/>
      <c r="Q32" s="1277"/>
      <c r="R32" s="1270" t="s">
        <v>132</v>
      </c>
      <c r="S32" s="1277"/>
      <c r="U32" s="1274">
        <v>0</v>
      </c>
      <c r="W32" s="1282" t="s">
        <v>520</v>
      </c>
    </row>
    <row r="33" spans="2:23">
      <c r="B33" s="1270">
        <v>28</v>
      </c>
      <c r="C33" s="1274" t="s">
        <v>157</v>
      </c>
      <c r="D33" s="1270" t="s">
        <v>463</v>
      </c>
      <c r="E33" s="1279"/>
      <c r="F33" s="1270" t="s">
        <v>132</v>
      </c>
      <c r="G33" s="1279"/>
      <c r="H33" s="1269" t="s">
        <v>599</v>
      </c>
      <c r="I33" s="1279"/>
      <c r="J33" s="1269" t="s">
        <v>462</v>
      </c>
      <c r="K33" s="1274"/>
      <c r="M33" s="1277"/>
      <c r="N33" s="1270" t="s">
        <v>132</v>
      </c>
      <c r="O33" s="1277"/>
      <c r="Q33" s="1277"/>
      <c r="R33" s="1270" t="s">
        <v>132</v>
      </c>
      <c r="S33" s="1277"/>
      <c r="U33" s="1274"/>
      <c r="W33" s="1282"/>
    </row>
    <row r="34" spans="2:23">
      <c r="B34" s="1270">
        <v>29</v>
      </c>
      <c r="C34" s="1274" t="s">
        <v>157</v>
      </c>
      <c r="D34" s="1270" t="s">
        <v>463</v>
      </c>
      <c r="E34" s="1279"/>
      <c r="F34" s="1270" t="s">
        <v>132</v>
      </c>
      <c r="G34" s="1279"/>
      <c r="H34" s="1269" t="s">
        <v>599</v>
      </c>
      <c r="I34" s="1279"/>
      <c r="J34" s="1269" t="s">
        <v>462</v>
      </c>
      <c r="K34" s="1274"/>
      <c r="M34" s="1277"/>
      <c r="N34" s="1270" t="s">
        <v>132</v>
      </c>
      <c r="O34" s="1277"/>
      <c r="Q34" s="1277"/>
      <c r="R34" s="1270" t="s">
        <v>132</v>
      </c>
      <c r="S34" s="1277"/>
      <c r="U34" s="1274"/>
      <c r="W34" s="1282"/>
    </row>
    <row r="35" spans="2:23">
      <c r="B35" s="1270">
        <v>30</v>
      </c>
      <c r="C35" s="1274" t="s">
        <v>157</v>
      </c>
      <c r="D35" s="1270" t="s">
        <v>463</v>
      </c>
      <c r="E35" s="1279"/>
      <c r="F35" s="1270" t="s">
        <v>132</v>
      </c>
      <c r="G35" s="1279"/>
      <c r="H35" s="1269" t="s">
        <v>599</v>
      </c>
      <c r="I35" s="1279"/>
      <c r="J35" s="1269" t="s">
        <v>462</v>
      </c>
      <c r="K35" s="1274"/>
      <c r="M35" s="1277"/>
      <c r="N35" s="1270" t="s">
        <v>132</v>
      </c>
      <c r="O35" s="1277"/>
      <c r="Q35" s="1277"/>
      <c r="R35" s="1270" t="s">
        <v>132</v>
      </c>
      <c r="S35" s="1277"/>
      <c r="U35" s="1274"/>
      <c r="W35" s="1282"/>
    </row>
    <row r="36" spans="2:23">
      <c r="C36" s="1275"/>
    </row>
    <row r="37" spans="2:23">
      <c r="C37" s="1269" t="s">
        <v>92</v>
      </c>
    </row>
    <row r="38" spans="2:23">
      <c r="C38" s="1269" t="s">
        <v>610</v>
      </c>
    </row>
    <row r="39" spans="2:23">
      <c r="C39" s="1269" t="s">
        <v>611</v>
      </c>
    </row>
    <row r="40" spans="2:23">
      <c r="C40" s="1269" t="s">
        <v>443</v>
      </c>
    </row>
    <row r="41" spans="2:23">
      <c r="C41" s="1272" t="s">
        <v>207</v>
      </c>
    </row>
    <row r="42" spans="2:23">
      <c r="C42" s="1272" t="s">
        <v>10</v>
      </c>
    </row>
  </sheetData>
  <sheetProtection algorithmName="SHA-512" hashValue="wL2jFZePnA5F8upq9xWDHBgvYbST3N5ZMQw8CK/EN/jhleYta6AgA0AITBiWr/m3zquwWZix6K7lLB/Oqi/8TQ==" saltValue="wQkplbaB6A5riJbU/TuiMQ==" spinCount="100000" sheet="1" selectLockedCells="1" selectUnlockedCells="1"/>
  <mergeCells count="4">
    <mergeCell ref="E4:K4"/>
    <mergeCell ref="M4:O4"/>
    <mergeCell ref="Q4:U4"/>
    <mergeCell ref="W4:W5"/>
  </mergeCells>
  <phoneticPr fontId="24"/>
  <pageMargins left="0.15748031496062992" right="0.15748031496062992" top="0.55118110236220474" bottom="0.35433070866141736" header="0.31496062992125984" footer="0.31496062992125984"/>
  <pageSetup paperSize="9" scale="51" fitToWidth="1" fitToHeight="0" orientation="landscape"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BS68"/>
  <sheetViews>
    <sheetView view="pageBreakPreview" zoomScaleSheetLayoutView="100" workbookViewId="0"/>
  </sheetViews>
  <sheetFormatPr defaultColWidth="10" defaultRowHeight="13.5"/>
  <cols>
    <col min="1" max="1" width="2.125" style="1307" customWidth="1"/>
    <col min="2" max="3" width="10" style="1307"/>
    <col min="4" max="4" width="50.625" style="1307" customWidth="1"/>
    <col min="5" max="16384" width="10" style="1307"/>
  </cols>
  <sheetData>
    <row r="1" spans="2:11" ht="14.25">
      <c r="B1" s="1307" t="s">
        <v>625</v>
      </c>
      <c r="D1" s="1312"/>
      <c r="E1" s="1312"/>
      <c r="F1" s="1312"/>
    </row>
    <row r="2" spans="2:11" s="933" customFormat="1" ht="20.25" customHeight="1">
      <c r="B2" s="1308" t="s">
        <v>626</v>
      </c>
      <c r="C2" s="1308"/>
      <c r="D2" s="1312"/>
      <c r="E2" s="1312"/>
      <c r="F2" s="1312"/>
    </row>
    <row r="3" spans="2:11" s="933" customFormat="1" ht="20.25" customHeight="1">
      <c r="B3" s="1308"/>
      <c r="C3" s="1308"/>
      <c r="D3" s="1312"/>
      <c r="E3" s="1312"/>
      <c r="F3" s="1312"/>
    </row>
    <row r="4" spans="2:11" s="933" customFormat="1" ht="20.25" customHeight="1">
      <c r="B4" s="1309"/>
      <c r="C4" s="1312" t="s">
        <v>236</v>
      </c>
      <c r="D4" s="1312"/>
      <c r="F4" s="1320" t="s">
        <v>627</v>
      </c>
      <c r="G4" s="1320"/>
      <c r="H4" s="1320"/>
      <c r="I4" s="1320"/>
      <c r="J4" s="1320"/>
      <c r="K4" s="1320"/>
    </row>
    <row r="5" spans="2:11" s="933" customFormat="1" ht="20.25" customHeight="1">
      <c r="B5" s="1310"/>
      <c r="C5" s="1312" t="s">
        <v>628</v>
      </c>
      <c r="D5" s="1312"/>
      <c r="F5" s="1320"/>
      <c r="G5" s="1320"/>
      <c r="H5" s="1320"/>
      <c r="I5" s="1320"/>
      <c r="J5" s="1320"/>
      <c r="K5" s="1320"/>
    </row>
    <row r="6" spans="2:11" s="933" customFormat="1" ht="20.25" customHeight="1">
      <c r="B6" s="1311" t="s">
        <v>629</v>
      </c>
      <c r="C6" s="1312"/>
      <c r="D6" s="1312"/>
      <c r="E6" s="1315"/>
      <c r="F6" s="1312"/>
    </row>
    <row r="7" spans="2:11" s="933" customFormat="1" ht="20.25" customHeight="1">
      <c r="B7" s="1308"/>
      <c r="C7" s="1308"/>
      <c r="D7" s="1312"/>
      <c r="E7" s="1315"/>
      <c r="F7" s="1312"/>
    </row>
    <row r="8" spans="2:11" s="933" customFormat="1" ht="20.25" customHeight="1">
      <c r="B8" s="1312" t="s">
        <v>631</v>
      </c>
      <c r="C8" s="1308"/>
      <c r="D8" s="1312"/>
      <c r="E8" s="1315"/>
      <c r="F8" s="1312"/>
    </row>
    <row r="9" spans="2:11" s="933" customFormat="1" ht="20.25" customHeight="1">
      <c r="B9" s="1308"/>
      <c r="C9" s="1308"/>
      <c r="D9" s="1312"/>
      <c r="E9" s="1312"/>
      <c r="F9" s="1312"/>
    </row>
    <row r="10" spans="2:11" s="933" customFormat="1" ht="20.25" customHeight="1">
      <c r="B10" s="1312" t="s">
        <v>632</v>
      </c>
      <c r="C10" s="1308"/>
      <c r="D10" s="1312"/>
      <c r="E10" s="1312"/>
      <c r="F10" s="1312"/>
    </row>
    <row r="11" spans="2:11" s="933" customFormat="1" ht="20.25" customHeight="1">
      <c r="B11" s="1312"/>
      <c r="C11" s="1308"/>
      <c r="D11" s="1312"/>
      <c r="E11" s="1312"/>
      <c r="F11" s="1312"/>
    </row>
    <row r="12" spans="2:11" s="933" customFormat="1" ht="20.25" customHeight="1">
      <c r="B12" s="1312" t="s">
        <v>634</v>
      </c>
      <c r="C12" s="1308"/>
      <c r="D12" s="1312"/>
    </row>
    <row r="13" spans="2:11" s="933" customFormat="1" ht="20.25" customHeight="1">
      <c r="B13" s="1312"/>
      <c r="C13" s="1308"/>
      <c r="D13" s="1312"/>
    </row>
    <row r="14" spans="2:11" s="933" customFormat="1" ht="20.25" customHeight="1">
      <c r="B14" s="1312" t="s">
        <v>52</v>
      </c>
      <c r="C14" s="1308"/>
      <c r="D14" s="1312"/>
    </row>
    <row r="15" spans="2:11" s="933" customFormat="1" ht="20.25" customHeight="1">
      <c r="B15" s="1312"/>
      <c r="C15" s="1308"/>
      <c r="D15" s="1312"/>
    </row>
    <row r="16" spans="2:11" s="933" customFormat="1" ht="20.25" customHeight="1">
      <c r="B16" s="1312" t="s">
        <v>635</v>
      </c>
      <c r="C16" s="1308"/>
      <c r="D16" s="1312"/>
    </row>
    <row r="17" spans="2:25" s="933" customFormat="1" ht="20.25" customHeight="1">
      <c r="B17" s="1308"/>
      <c r="C17" s="1308"/>
      <c r="D17" s="1312"/>
    </row>
    <row r="18" spans="2:25" s="933" customFormat="1" ht="20.25" customHeight="1">
      <c r="B18" s="1312" t="s">
        <v>636</v>
      </c>
      <c r="C18" s="1308"/>
      <c r="D18" s="1312"/>
    </row>
    <row r="19" spans="2:25" s="933" customFormat="1" ht="20.25" customHeight="1">
      <c r="B19" s="1308"/>
      <c r="C19" s="1308"/>
      <c r="D19" s="1312"/>
    </row>
    <row r="20" spans="2:25" s="933" customFormat="1" ht="17.25" customHeight="1">
      <c r="B20" s="1312" t="s">
        <v>575</v>
      </c>
      <c r="C20" s="1312"/>
      <c r="D20" s="1312"/>
    </row>
    <row r="21" spans="2:25" s="933" customFormat="1" ht="17.25" customHeight="1">
      <c r="B21" s="1312" t="s">
        <v>394</v>
      </c>
      <c r="C21" s="1312"/>
      <c r="D21" s="1312"/>
    </row>
    <row r="22" spans="2:25" s="933" customFormat="1" ht="17.25" customHeight="1">
      <c r="B22" s="1312"/>
      <c r="C22" s="1312"/>
      <c r="D22" s="1312"/>
    </row>
    <row r="23" spans="2:25" s="933" customFormat="1" ht="17.25" customHeight="1">
      <c r="B23" s="1312"/>
      <c r="C23" s="1314" t="s">
        <v>220</v>
      </c>
      <c r="D23" s="1314" t="s">
        <v>637</v>
      </c>
    </row>
    <row r="24" spans="2:25" s="933" customFormat="1" ht="17.25" customHeight="1">
      <c r="B24" s="1312"/>
      <c r="C24" s="1314">
        <v>1</v>
      </c>
      <c r="D24" s="1317" t="s">
        <v>612</v>
      </c>
    </row>
    <row r="25" spans="2:25" s="933" customFormat="1" ht="17.25" customHeight="1">
      <c r="B25" s="1312"/>
      <c r="C25" s="1314">
        <v>2</v>
      </c>
      <c r="D25" s="1317" t="s">
        <v>510</v>
      </c>
    </row>
    <row r="26" spans="2:25" s="933" customFormat="1" ht="17.25" customHeight="1">
      <c r="B26" s="1312"/>
      <c r="C26" s="1314">
        <v>3</v>
      </c>
      <c r="D26" s="1317" t="s">
        <v>421</v>
      </c>
    </row>
    <row r="27" spans="2:25" s="933" customFormat="1" ht="17.25" customHeight="1">
      <c r="B27" s="1312"/>
      <c r="C27" s="1314">
        <v>4</v>
      </c>
      <c r="D27" s="1317" t="s">
        <v>591</v>
      </c>
    </row>
    <row r="28" spans="2:25" s="933" customFormat="1" ht="17.25" customHeight="1">
      <c r="B28" s="1312"/>
      <c r="C28" s="1314">
        <v>5</v>
      </c>
      <c r="D28" s="1317" t="s">
        <v>594</v>
      </c>
    </row>
    <row r="29" spans="2:25" s="933" customFormat="1" ht="17.25" customHeight="1">
      <c r="B29" s="1312"/>
      <c r="C29" s="1315"/>
      <c r="D29" s="1312"/>
    </row>
    <row r="30" spans="2:25" s="933" customFormat="1" ht="17.25" customHeight="1">
      <c r="B30" s="1312" t="s">
        <v>639</v>
      </c>
      <c r="C30" s="1312"/>
      <c r="D30" s="1312"/>
    </row>
    <row r="31" spans="2:25" s="933" customFormat="1" ht="17.25" customHeight="1">
      <c r="B31" s="1312" t="s">
        <v>79</v>
      </c>
      <c r="C31" s="1312"/>
      <c r="D31" s="1312"/>
    </row>
    <row r="32" spans="2:25" s="933" customFormat="1" ht="17.25" customHeight="1">
      <c r="B32" s="1312"/>
      <c r="C32" s="1312"/>
      <c r="D32" s="1312"/>
      <c r="G32" s="1318"/>
      <c r="H32" s="1318"/>
      <c r="J32" s="1318"/>
      <c r="K32" s="1318"/>
      <c r="L32" s="1318"/>
      <c r="M32" s="1318"/>
      <c r="N32" s="1318"/>
      <c r="O32" s="1318"/>
      <c r="R32" s="1318"/>
      <c r="S32" s="1318"/>
      <c r="T32" s="1318"/>
      <c r="W32" s="1318"/>
      <c r="X32" s="1318"/>
      <c r="Y32" s="1318"/>
    </row>
    <row r="33" spans="2:51" s="933" customFormat="1" ht="17.25" customHeight="1">
      <c r="B33" s="1312"/>
      <c r="C33" s="1314" t="s">
        <v>114</v>
      </c>
      <c r="D33" s="1314" t="s">
        <v>642</v>
      </c>
      <c r="G33" s="1318"/>
      <c r="H33" s="1318"/>
      <c r="J33" s="1318"/>
      <c r="K33" s="1318"/>
      <c r="L33" s="1318"/>
      <c r="M33" s="1318"/>
      <c r="N33" s="1318"/>
      <c r="O33" s="1318"/>
      <c r="R33" s="1318"/>
      <c r="S33" s="1318"/>
      <c r="T33" s="1318"/>
      <c r="W33" s="1318"/>
      <c r="X33" s="1318"/>
      <c r="Y33" s="1318"/>
    </row>
    <row r="34" spans="2:51" s="933" customFormat="1" ht="17.25" customHeight="1">
      <c r="B34" s="1312"/>
      <c r="C34" s="1314" t="s">
        <v>427</v>
      </c>
      <c r="D34" s="1317" t="s">
        <v>643</v>
      </c>
      <c r="G34" s="1318"/>
      <c r="H34" s="1318"/>
      <c r="J34" s="1318"/>
      <c r="K34" s="1318"/>
      <c r="L34" s="1318"/>
      <c r="M34" s="1318"/>
      <c r="N34" s="1318"/>
      <c r="O34" s="1318"/>
      <c r="R34" s="1318"/>
      <c r="S34" s="1318"/>
      <c r="T34" s="1318"/>
      <c r="W34" s="1318"/>
      <c r="X34" s="1318"/>
      <c r="Y34" s="1318"/>
    </row>
    <row r="35" spans="2:51" s="933" customFormat="1" ht="17.25" customHeight="1">
      <c r="B35" s="1312"/>
      <c r="C35" s="1314" t="s">
        <v>31</v>
      </c>
      <c r="D35" s="1317" t="s">
        <v>645</v>
      </c>
      <c r="G35" s="1318"/>
      <c r="H35" s="1318"/>
      <c r="J35" s="1318"/>
      <c r="K35" s="1318"/>
      <c r="L35" s="1318"/>
      <c r="M35" s="1318"/>
      <c r="N35" s="1318"/>
      <c r="O35" s="1318"/>
      <c r="R35" s="1318"/>
      <c r="S35" s="1318"/>
      <c r="T35" s="1318"/>
      <c r="W35" s="1318"/>
      <c r="X35" s="1318"/>
      <c r="Y35" s="1318"/>
    </row>
    <row r="36" spans="2:51" s="933" customFormat="1" ht="17.25" customHeight="1">
      <c r="B36" s="1312"/>
      <c r="C36" s="1314" t="s">
        <v>249</v>
      </c>
      <c r="D36" s="1317" t="s">
        <v>646</v>
      </c>
      <c r="G36" s="1318"/>
      <c r="H36" s="1318"/>
      <c r="J36" s="1318"/>
      <c r="K36" s="1318"/>
      <c r="L36" s="1318"/>
      <c r="M36" s="1318"/>
      <c r="N36" s="1318"/>
      <c r="O36" s="1318"/>
      <c r="R36" s="1318"/>
      <c r="S36" s="1318"/>
      <c r="T36" s="1318"/>
      <c r="W36" s="1318"/>
      <c r="X36" s="1318"/>
      <c r="Y36" s="1318"/>
    </row>
    <row r="37" spans="2:51" s="933" customFormat="1" ht="17.25" customHeight="1">
      <c r="B37" s="1312"/>
      <c r="C37" s="1314" t="s">
        <v>617</v>
      </c>
      <c r="D37" s="1317" t="s">
        <v>647</v>
      </c>
      <c r="G37" s="1318"/>
      <c r="H37" s="1318"/>
      <c r="J37" s="1318"/>
      <c r="K37" s="1318"/>
      <c r="L37" s="1318"/>
      <c r="M37" s="1318"/>
      <c r="N37" s="1318"/>
      <c r="O37" s="1318"/>
      <c r="R37" s="1318"/>
      <c r="S37" s="1318"/>
      <c r="T37" s="1318"/>
      <c r="W37" s="1318"/>
      <c r="X37" s="1318"/>
      <c r="Y37" s="1318"/>
    </row>
    <row r="38" spans="2:51" s="933" customFormat="1" ht="17.25" customHeight="1">
      <c r="B38" s="1312"/>
      <c r="C38" s="1312"/>
      <c r="D38" s="1312"/>
      <c r="G38" s="1318"/>
      <c r="H38" s="1318"/>
      <c r="J38" s="1318"/>
      <c r="K38" s="1318"/>
      <c r="L38" s="1318"/>
      <c r="M38" s="1318"/>
      <c r="N38" s="1318"/>
      <c r="O38" s="1318"/>
      <c r="R38" s="1318"/>
      <c r="S38" s="1318"/>
      <c r="T38" s="1318"/>
      <c r="W38" s="1318"/>
      <c r="X38" s="1318"/>
      <c r="Y38" s="1318"/>
    </row>
    <row r="39" spans="2:51" s="933" customFormat="1" ht="17.25" customHeight="1">
      <c r="B39" s="1312"/>
      <c r="C39" s="1316" t="s">
        <v>455</v>
      </c>
      <c r="D39" s="1312"/>
      <c r="G39" s="1318"/>
      <c r="H39" s="1318"/>
      <c r="J39" s="1318"/>
      <c r="K39" s="1318"/>
      <c r="L39" s="1318"/>
      <c r="M39" s="1318"/>
      <c r="N39" s="1318"/>
      <c r="O39" s="1318"/>
      <c r="R39" s="1318"/>
      <c r="S39" s="1318"/>
      <c r="T39" s="1318"/>
      <c r="W39" s="1318"/>
      <c r="X39" s="1318"/>
      <c r="Y39" s="1318"/>
    </row>
    <row r="40" spans="2:51" s="933" customFormat="1" ht="17.25" customHeight="1">
      <c r="C40" s="1312" t="s">
        <v>5</v>
      </c>
      <c r="F40" s="1316"/>
      <c r="G40" s="1318"/>
      <c r="H40" s="1318"/>
      <c r="J40" s="1318"/>
      <c r="K40" s="1318"/>
      <c r="L40" s="1318"/>
      <c r="M40" s="1318"/>
      <c r="N40" s="1318"/>
      <c r="O40" s="1318"/>
      <c r="R40" s="1318"/>
      <c r="S40" s="1318"/>
      <c r="T40" s="1318"/>
      <c r="W40" s="1318"/>
      <c r="X40" s="1318"/>
      <c r="Y40" s="1318"/>
    </row>
    <row r="41" spans="2:51" s="933" customFormat="1" ht="17.25" customHeight="1">
      <c r="C41" s="1312" t="s">
        <v>648</v>
      </c>
      <c r="F41" s="1312"/>
      <c r="G41" s="1318"/>
      <c r="H41" s="1318"/>
      <c r="J41" s="1318"/>
      <c r="K41" s="1318"/>
      <c r="L41" s="1318"/>
      <c r="M41" s="1318"/>
      <c r="N41" s="1318"/>
      <c r="O41" s="1318"/>
      <c r="R41" s="1318"/>
      <c r="S41" s="1318"/>
      <c r="T41" s="1318"/>
      <c r="W41" s="1318"/>
      <c r="X41" s="1318"/>
      <c r="Y41" s="1318"/>
    </row>
    <row r="42" spans="2:51" s="933" customFormat="1" ht="17.25" customHeight="1">
      <c r="B42" s="1312"/>
      <c r="C42" s="1312"/>
      <c r="D42" s="1312"/>
      <c r="E42" s="1316"/>
      <c r="F42" s="1318"/>
      <c r="G42" s="1318"/>
      <c r="H42" s="1318"/>
      <c r="J42" s="1318"/>
      <c r="K42" s="1318"/>
      <c r="L42" s="1318"/>
      <c r="M42" s="1318"/>
      <c r="N42" s="1318"/>
      <c r="O42" s="1318"/>
      <c r="R42" s="1318"/>
      <c r="S42" s="1318"/>
      <c r="T42" s="1318"/>
      <c r="W42" s="1318"/>
      <c r="X42" s="1318"/>
      <c r="Y42" s="1318"/>
    </row>
    <row r="43" spans="2:51" s="933" customFormat="1" ht="17.25" customHeight="1">
      <c r="B43" s="1312" t="s">
        <v>630</v>
      </c>
      <c r="C43" s="1312"/>
      <c r="D43" s="1312"/>
    </row>
    <row r="44" spans="2:51" s="933" customFormat="1" ht="17.25" customHeight="1">
      <c r="B44" s="1312" t="s">
        <v>649</v>
      </c>
      <c r="C44" s="1312"/>
      <c r="D44" s="1312"/>
    </row>
    <row r="45" spans="2:51" s="933" customFormat="1" ht="17.25" customHeight="1">
      <c r="B45" s="1313" t="s">
        <v>413</v>
      </c>
      <c r="E45" s="1318"/>
      <c r="F45" s="1318"/>
      <c r="G45" s="1318"/>
      <c r="H45" s="1318"/>
      <c r="I45" s="1318"/>
      <c r="J45" s="1318"/>
      <c r="K45" s="1318"/>
      <c r="L45" s="1318"/>
      <c r="M45" s="1318"/>
      <c r="N45" s="1318"/>
      <c r="O45" s="1318"/>
      <c r="P45" s="1318"/>
      <c r="Q45" s="1318"/>
      <c r="R45" s="1318"/>
      <c r="S45" s="1318"/>
      <c r="T45" s="1318"/>
      <c r="U45" s="1318"/>
      <c r="Y45" s="1318"/>
      <c r="Z45" s="1318"/>
      <c r="AA45" s="1318"/>
      <c r="AB45" s="1318"/>
      <c r="AD45" s="1318"/>
      <c r="AE45" s="1318"/>
      <c r="AF45" s="1318"/>
      <c r="AG45" s="1318"/>
      <c r="AH45" s="1318"/>
      <c r="AI45" s="1321"/>
      <c r="AJ45" s="1318"/>
      <c r="AK45" s="1318"/>
      <c r="AL45" s="1318"/>
      <c r="AM45" s="1318"/>
      <c r="AN45" s="1318"/>
      <c r="AO45" s="1318"/>
      <c r="AP45" s="1318"/>
      <c r="AQ45" s="1318"/>
      <c r="AR45" s="1318"/>
      <c r="AS45" s="1318"/>
      <c r="AT45" s="1318"/>
      <c r="AU45" s="1318"/>
      <c r="AV45" s="1318"/>
      <c r="AW45" s="1318"/>
      <c r="AX45" s="1318"/>
      <c r="AY45" s="1321"/>
    </row>
    <row r="46" spans="2:51" s="933" customFormat="1" ht="17.25" customHeight="1"/>
    <row r="47" spans="2:51" s="933" customFormat="1" ht="17.25" customHeight="1">
      <c r="B47" s="1312" t="s">
        <v>650</v>
      </c>
      <c r="C47" s="1312"/>
    </row>
    <row r="48" spans="2:51" s="933" customFormat="1" ht="17.25" customHeight="1">
      <c r="B48" s="1312"/>
      <c r="C48" s="1312"/>
    </row>
    <row r="49" spans="2:54" s="933" customFormat="1" ht="17.25" customHeight="1">
      <c r="B49" s="1312" t="s">
        <v>651</v>
      </c>
      <c r="C49" s="1312"/>
    </row>
    <row r="50" spans="2:54" s="933" customFormat="1" ht="17.25" customHeight="1">
      <c r="B50" s="1312" t="s">
        <v>566</v>
      </c>
      <c r="C50" s="1312"/>
    </row>
    <row r="51" spans="2:54" s="933" customFormat="1" ht="17.25" customHeight="1">
      <c r="B51" s="1312"/>
      <c r="C51" s="1312"/>
    </row>
    <row r="52" spans="2:54" s="933" customFormat="1" ht="17.25" customHeight="1">
      <c r="B52" s="1312" t="s">
        <v>652</v>
      </c>
      <c r="C52" s="1312"/>
    </row>
    <row r="53" spans="2:54" s="933" customFormat="1" ht="17.25" customHeight="1">
      <c r="B53" s="1312" t="s">
        <v>653</v>
      </c>
      <c r="C53" s="1312"/>
    </row>
    <row r="54" spans="2:54" s="933" customFormat="1" ht="17.25" customHeight="1">
      <c r="B54" s="1312"/>
      <c r="C54" s="1312"/>
    </row>
    <row r="55" spans="2:54" s="933" customFormat="1" ht="17.25" customHeight="1">
      <c r="B55" s="1312" t="s">
        <v>501</v>
      </c>
      <c r="C55" s="1312"/>
      <c r="D55" s="1312"/>
    </row>
    <row r="56" spans="2:54" s="933" customFormat="1" ht="17.25" customHeight="1">
      <c r="B56" s="1312"/>
      <c r="C56" s="1312"/>
      <c r="D56" s="1312"/>
    </row>
    <row r="57" spans="2:54" s="933" customFormat="1" ht="17.25" customHeight="1">
      <c r="B57" s="933" t="s">
        <v>655</v>
      </c>
      <c r="D57" s="1312"/>
    </row>
    <row r="58" spans="2:54" s="933" customFormat="1" ht="17.25" customHeight="1">
      <c r="B58" s="933" t="s">
        <v>657</v>
      </c>
      <c r="D58" s="1312"/>
    </row>
    <row r="59" spans="2:54" s="933" customFormat="1" ht="17.25" customHeight="1">
      <c r="B59" s="933" t="s">
        <v>658</v>
      </c>
      <c r="D59" s="1312"/>
    </row>
    <row r="60" spans="2:54" s="933" customFormat="1" ht="17.25" customHeight="1"/>
    <row r="61" spans="2:54" s="933" customFormat="1" ht="17.25" customHeight="1">
      <c r="B61" s="933" t="s">
        <v>659</v>
      </c>
      <c r="E61" s="1319"/>
      <c r="F61" s="1319"/>
      <c r="G61" s="1319"/>
      <c r="H61" s="1319"/>
      <c r="I61" s="1319"/>
      <c r="J61" s="1319"/>
      <c r="K61" s="1319"/>
      <c r="L61" s="1319"/>
      <c r="M61" s="1319"/>
      <c r="N61" s="1319"/>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9"/>
      <c r="AT61" s="1319"/>
      <c r="AU61" s="1319"/>
      <c r="AV61" s="1319"/>
      <c r="AW61" s="1319"/>
      <c r="AX61" s="1319"/>
    </row>
    <row r="62" spans="2:54" s="933" customFormat="1" ht="17.25" customHeight="1">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row>
    <row r="63" spans="2:54" s="933" customFormat="1" ht="17.25" customHeight="1">
      <c r="B63" s="933" t="s">
        <v>111</v>
      </c>
      <c r="E63" s="1319"/>
      <c r="F63" s="1319"/>
      <c r="G63" s="1319"/>
      <c r="H63" s="1319"/>
      <c r="I63" s="1319"/>
      <c r="J63" s="1319"/>
      <c r="K63" s="1319"/>
      <c r="L63" s="1319"/>
      <c r="M63" s="1319"/>
      <c r="N63" s="1319"/>
      <c r="O63" s="1319"/>
      <c r="P63" s="1319"/>
      <c r="Q63" s="1319"/>
      <c r="R63" s="1319"/>
      <c r="S63" s="1319"/>
      <c r="T63" s="1319"/>
      <c r="U63" s="1319"/>
      <c r="V63" s="1319"/>
      <c r="W63" s="1319"/>
      <c r="X63" s="1319"/>
      <c r="Y63" s="1319"/>
      <c r="Z63" s="1319"/>
      <c r="AA63" s="1319"/>
      <c r="AB63" s="1319"/>
      <c r="AC63" s="1319"/>
      <c r="AD63" s="1319"/>
      <c r="AE63" s="1319"/>
      <c r="AF63" s="1319"/>
      <c r="AG63" s="1319"/>
      <c r="AH63" s="1319"/>
      <c r="AI63" s="1319"/>
      <c r="AJ63" s="1319"/>
      <c r="AK63" s="1319"/>
      <c r="AL63" s="1319"/>
      <c r="AM63" s="1319"/>
      <c r="AN63" s="1319"/>
      <c r="AO63" s="1319"/>
      <c r="AP63" s="1319"/>
      <c r="AQ63" s="1319"/>
      <c r="AR63" s="1319"/>
      <c r="AS63" s="1319"/>
      <c r="AT63" s="1319"/>
      <c r="AU63" s="1319"/>
      <c r="AV63" s="1319"/>
      <c r="AW63" s="1319"/>
      <c r="AX63" s="1319"/>
      <c r="AY63" s="1319"/>
      <c r="AZ63" s="1319"/>
      <c r="BA63" s="1319"/>
      <c r="BB63" s="1319"/>
    </row>
    <row r="64" spans="2:54" s="933" customFormat="1" ht="17.25" customHeight="1">
      <c r="E64" s="1319"/>
      <c r="F64" s="1319"/>
      <c r="G64" s="1319"/>
      <c r="H64" s="1319"/>
      <c r="I64" s="1319"/>
      <c r="J64" s="1319"/>
      <c r="K64" s="1319"/>
      <c r="L64" s="1319"/>
      <c r="M64" s="1319"/>
      <c r="N64" s="1319"/>
      <c r="O64" s="1319"/>
      <c r="P64" s="1319"/>
      <c r="Q64" s="1319"/>
      <c r="R64" s="1319"/>
      <c r="S64" s="1319"/>
      <c r="T64" s="1319"/>
      <c r="U64" s="1319"/>
      <c r="V64" s="1319"/>
      <c r="W64" s="1319"/>
      <c r="X64" s="1319"/>
      <c r="Y64" s="1319"/>
      <c r="Z64" s="1319"/>
      <c r="AA64" s="1319"/>
      <c r="AB64" s="1319"/>
      <c r="AC64" s="1319"/>
      <c r="AD64" s="1319"/>
      <c r="AE64" s="1319"/>
      <c r="AF64" s="1319"/>
      <c r="AG64" s="1319"/>
      <c r="AH64" s="1319"/>
      <c r="AI64" s="1319"/>
      <c r="AJ64" s="1319"/>
      <c r="AK64" s="1319"/>
      <c r="AL64" s="1319"/>
      <c r="AM64" s="1319"/>
      <c r="AN64" s="1319"/>
      <c r="AO64" s="1319"/>
      <c r="AP64" s="1319"/>
      <c r="AQ64" s="1319"/>
      <c r="AR64" s="1319"/>
      <c r="AS64" s="1319"/>
      <c r="AT64" s="1319"/>
      <c r="AU64" s="1319"/>
      <c r="AV64" s="1319"/>
      <c r="AW64" s="1319"/>
      <c r="AX64" s="1319"/>
      <c r="AY64" s="1319"/>
      <c r="AZ64" s="1319"/>
      <c r="BA64" s="1319"/>
      <c r="BB64" s="1319"/>
    </row>
    <row r="65" spans="2:71" s="933" customFormat="1" ht="17.25" customHeight="1">
      <c r="B65" s="933" t="s">
        <v>661</v>
      </c>
      <c r="BL65" s="1322"/>
      <c r="BM65" s="1323"/>
      <c r="BN65" s="1322"/>
      <c r="BO65" s="1322"/>
      <c r="BP65" s="1322"/>
      <c r="BQ65" s="1324"/>
      <c r="BR65" s="1325"/>
      <c r="BS65" s="1325"/>
    </row>
    <row r="66" spans="2:71" s="933" customFormat="1" ht="17.25" customHeight="1">
      <c r="E66" s="1319"/>
      <c r="F66" s="1319"/>
      <c r="G66" s="1319"/>
      <c r="H66" s="1319"/>
      <c r="I66" s="1319"/>
      <c r="J66" s="1319"/>
      <c r="K66" s="1319"/>
      <c r="L66" s="1319"/>
      <c r="M66" s="1319"/>
      <c r="N66" s="1319"/>
      <c r="O66" s="1319"/>
      <c r="P66" s="1319"/>
      <c r="Q66" s="1319"/>
      <c r="R66" s="1319"/>
      <c r="S66" s="1319"/>
      <c r="T66" s="1319"/>
      <c r="U66" s="1319"/>
      <c r="V66" s="1319"/>
      <c r="W66" s="1319"/>
      <c r="X66" s="1319"/>
      <c r="Y66" s="1319"/>
      <c r="Z66" s="1319"/>
      <c r="AA66" s="1319"/>
      <c r="AB66" s="1319"/>
      <c r="AC66" s="1319"/>
      <c r="AD66" s="1319"/>
      <c r="AE66" s="1319"/>
      <c r="AF66" s="1319"/>
      <c r="AG66" s="1319"/>
      <c r="AH66" s="1319"/>
      <c r="AI66" s="1319"/>
      <c r="AJ66" s="1319"/>
      <c r="AK66" s="1319"/>
      <c r="AL66" s="1319"/>
      <c r="AM66" s="1319"/>
      <c r="AN66" s="1319"/>
      <c r="AO66" s="1319"/>
      <c r="AP66" s="1319"/>
      <c r="AQ66" s="1319"/>
      <c r="AR66" s="1319"/>
      <c r="AS66" s="1319"/>
      <c r="AT66" s="1319"/>
      <c r="AU66" s="1319"/>
      <c r="AV66" s="1319"/>
      <c r="AW66" s="1319"/>
      <c r="AX66" s="1319"/>
    </row>
    <row r="67" spans="2:71" ht="17.25" customHeight="1">
      <c r="B67" s="1307" t="s">
        <v>515</v>
      </c>
    </row>
    <row r="68" spans="2:71" ht="17.25" customHeight="1">
      <c r="B68" s="933" t="s">
        <v>543</v>
      </c>
    </row>
    <row r="69" spans="2:71" ht="17.25" customHeight="1"/>
    <row r="70" spans="2:71" ht="17.25" customHeight="1"/>
  </sheetData>
  <sheetProtection algorithmName="SHA-512" hashValue="s4VEx39+3GcxSkX2pEHHuk1yGEgpumxmksOYmnEsRqefQdFFjtgvNkmlmC2RmKlq5a7T805bluaz8QCuwL2zGQ==" saltValue="L9ncVlTGj2l2SGuoLudEGQ==" spinCount="100000" sheet="1" selectLockedCells="1" selectUnlockedCells="1"/>
  <mergeCells count="1">
    <mergeCell ref="F4:K5"/>
  </mergeCells>
  <phoneticPr fontId="24"/>
  <pageMargins left="0.70866141732283472" right="0.70866141732283472" top="0.74803149606299213" bottom="0.74803149606299213" header="0.31496062992125984" footer="0.31496062992125984"/>
  <pageSetup paperSize="9" scale="48"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view="pageBreakPreview" zoomScaleSheetLayoutView="100" workbookViewId="0"/>
  </sheetViews>
  <sheetFormatPr defaultColWidth="10" defaultRowHeight="18.75"/>
  <cols>
    <col min="1" max="1" width="1.875" style="1269" customWidth="1"/>
    <col min="2" max="2" width="10" style="1269"/>
    <col min="3" max="12" width="45.125" style="1269" customWidth="1"/>
    <col min="13" max="16384" width="10" style="1269"/>
  </cols>
  <sheetData>
    <row r="1" spans="1:12">
      <c r="A1" s="1326"/>
      <c r="B1" s="934" t="s">
        <v>660</v>
      </c>
      <c r="C1" s="934"/>
      <c r="D1" s="934"/>
    </row>
    <row r="2" spans="1:12">
      <c r="A2" s="1326"/>
      <c r="B2" s="934"/>
      <c r="C2" s="934"/>
      <c r="D2" s="934"/>
    </row>
    <row r="3" spans="1:12">
      <c r="A3" s="1326"/>
      <c r="B3" s="1327" t="s">
        <v>220</v>
      </c>
      <c r="C3" s="1327" t="s">
        <v>662</v>
      </c>
      <c r="D3" s="934"/>
    </row>
    <row r="4" spans="1:12">
      <c r="A4" s="1326"/>
      <c r="B4" s="1328">
        <v>1</v>
      </c>
      <c r="C4" s="1333" t="s">
        <v>61</v>
      </c>
      <c r="D4" s="934"/>
    </row>
    <row r="5" spans="1:12">
      <c r="A5" s="1326"/>
      <c r="B5" s="1328">
        <v>2</v>
      </c>
      <c r="C5" s="1333" t="s">
        <v>663</v>
      </c>
    </row>
    <row r="6" spans="1:12">
      <c r="A6" s="1326"/>
      <c r="B6" s="1328">
        <v>3</v>
      </c>
      <c r="C6" s="1333" t="s">
        <v>664</v>
      </c>
      <c r="D6" s="934"/>
    </row>
    <row r="7" spans="1:12">
      <c r="A7" s="1326"/>
      <c r="B7" s="1328">
        <v>4</v>
      </c>
      <c r="C7" s="1333" t="s">
        <v>620</v>
      </c>
      <c r="D7" s="934"/>
    </row>
    <row r="8" spans="1:12">
      <c r="A8" s="1326"/>
      <c r="B8" s="1328">
        <v>5</v>
      </c>
      <c r="C8" s="1333" t="s">
        <v>620</v>
      </c>
      <c r="D8" s="934"/>
    </row>
    <row r="9" spans="1:12">
      <c r="A9" s="1326"/>
      <c r="B9" s="934"/>
      <c r="C9" s="934"/>
      <c r="D9" s="934"/>
    </row>
    <row r="10" spans="1:12">
      <c r="A10" s="1326"/>
      <c r="B10" s="934" t="s">
        <v>665</v>
      </c>
      <c r="C10" s="934"/>
      <c r="D10" s="934"/>
    </row>
    <row r="11" spans="1:12" ht="19.5">
      <c r="A11" s="1326"/>
      <c r="B11" s="934"/>
      <c r="C11" s="934"/>
      <c r="D11" s="934"/>
    </row>
    <row r="12" spans="1:12" ht="19.5">
      <c r="A12" s="1326"/>
      <c r="B12" s="1329" t="s">
        <v>637</v>
      </c>
      <c r="C12" s="1334" t="s">
        <v>612</v>
      </c>
      <c r="D12" s="1338" t="s">
        <v>510</v>
      </c>
      <c r="E12" s="1338" t="s">
        <v>421</v>
      </c>
      <c r="F12" s="1338" t="s">
        <v>591</v>
      </c>
      <c r="G12" s="1343" t="s">
        <v>594</v>
      </c>
      <c r="H12" s="1346" t="s">
        <v>620</v>
      </c>
      <c r="I12" s="1346" t="s">
        <v>620</v>
      </c>
      <c r="J12" s="1346" t="s">
        <v>620</v>
      </c>
      <c r="K12" s="1346" t="s">
        <v>620</v>
      </c>
      <c r="L12" s="1348" t="s">
        <v>620</v>
      </c>
    </row>
    <row r="13" spans="1:12">
      <c r="A13" s="1326"/>
      <c r="B13" s="1330" t="s">
        <v>666</v>
      </c>
      <c r="C13" s="1335" t="s">
        <v>613</v>
      </c>
      <c r="D13" s="1339" t="s">
        <v>278</v>
      </c>
      <c r="E13" s="1339" t="s">
        <v>334</v>
      </c>
      <c r="F13" s="1339" t="s">
        <v>9</v>
      </c>
      <c r="G13" s="1344" t="s">
        <v>667</v>
      </c>
      <c r="H13" s="1347" t="s">
        <v>620</v>
      </c>
      <c r="I13" s="1347" t="s">
        <v>620</v>
      </c>
      <c r="J13" s="1347" t="s">
        <v>620</v>
      </c>
      <c r="K13" s="1347" t="s">
        <v>620</v>
      </c>
      <c r="L13" s="1349" t="s">
        <v>620</v>
      </c>
    </row>
    <row r="14" spans="1:12">
      <c r="B14" s="1331"/>
      <c r="C14" s="1336" t="s">
        <v>620</v>
      </c>
      <c r="D14" s="1340" t="s">
        <v>562</v>
      </c>
      <c r="E14" s="1340" t="s">
        <v>619</v>
      </c>
      <c r="F14" s="1340" t="s">
        <v>620</v>
      </c>
      <c r="G14" s="1345" t="s">
        <v>668</v>
      </c>
      <c r="H14" s="1340" t="s">
        <v>620</v>
      </c>
      <c r="I14" s="1340" t="s">
        <v>620</v>
      </c>
      <c r="J14" s="1340" t="s">
        <v>620</v>
      </c>
      <c r="K14" s="1340" t="s">
        <v>620</v>
      </c>
      <c r="L14" s="1350" t="s">
        <v>620</v>
      </c>
    </row>
    <row r="15" spans="1:12">
      <c r="B15" s="1331"/>
      <c r="C15" s="1336" t="s">
        <v>620</v>
      </c>
      <c r="D15" s="1340" t="s">
        <v>669</v>
      </c>
      <c r="E15" s="1341" t="s">
        <v>620</v>
      </c>
      <c r="F15" s="1341" t="s">
        <v>620</v>
      </c>
      <c r="G15" s="1345" t="s">
        <v>670</v>
      </c>
      <c r="H15" s="1341" t="s">
        <v>620</v>
      </c>
      <c r="I15" s="1341" t="s">
        <v>620</v>
      </c>
      <c r="J15" s="1341" t="s">
        <v>620</v>
      </c>
      <c r="K15" s="1341" t="s">
        <v>620</v>
      </c>
      <c r="L15" s="1351" t="s">
        <v>620</v>
      </c>
    </row>
    <row r="16" spans="1:12">
      <c r="B16" s="1331"/>
      <c r="C16" s="1336" t="s">
        <v>620</v>
      </c>
      <c r="D16" s="1341" t="s">
        <v>620</v>
      </c>
      <c r="E16" s="1341" t="s">
        <v>620</v>
      </c>
      <c r="F16" s="1341" t="s">
        <v>620</v>
      </c>
      <c r="G16" s="1345" t="s">
        <v>334</v>
      </c>
      <c r="H16" s="1341" t="s">
        <v>620</v>
      </c>
      <c r="I16" s="1341" t="s">
        <v>620</v>
      </c>
      <c r="J16" s="1341" t="s">
        <v>620</v>
      </c>
      <c r="K16" s="1341" t="s">
        <v>620</v>
      </c>
      <c r="L16" s="1351" t="s">
        <v>620</v>
      </c>
    </row>
    <row r="17" spans="2:12">
      <c r="B17" s="1331"/>
      <c r="C17" s="1336" t="s">
        <v>620</v>
      </c>
      <c r="D17" s="1341" t="s">
        <v>620</v>
      </c>
      <c r="E17" s="1341" t="s">
        <v>620</v>
      </c>
      <c r="F17" s="1341" t="s">
        <v>620</v>
      </c>
      <c r="G17" s="1345" t="s">
        <v>619</v>
      </c>
      <c r="H17" s="1341" t="s">
        <v>620</v>
      </c>
      <c r="I17" s="1341" t="s">
        <v>620</v>
      </c>
      <c r="J17" s="1341" t="s">
        <v>620</v>
      </c>
      <c r="K17" s="1341" t="s">
        <v>620</v>
      </c>
      <c r="L17" s="1351" t="s">
        <v>620</v>
      </c>
    </row>
    <row r="18" spans="2:12">
      <c r="B18" s="1331"/>
      <c r="C18" s="1336" t="s">
        <v>620</v>
      </c>
      <c r="D18" s="1341" t="s">
        <v>620</v>
      </c>
      <c r="E18" s="1341" t="s">
        <v>620</v>
      </c>
      <c r="F18" s="1341" t="s">
        <v>620</v>
      </c>
      <c r="G18" s="1345" t="s">
        <v>671</v>
      </c>
      <c r="H18" s="1341" t="s">
        <v>620</v>
      </c>
      <c r="I18" s="1341" t="s">
        <v>620</v>
      </c>
      <c r="J18" s="1341" t="s">
        <v>620</v>
      </c>
      <c r="K18" s="1341" t="s">
        <v>620</v>
      </c>
      <c r="L18" s="1351" t="s">
        <v>620</v>
      </c>
    </row>
    <row r="19" spans="2:12">
      <c r="B19" s="1331"/>
      <c r="C19" s="1336" t="s">
        <v>620</v>
      </c>
      <c r="D19" s="1341" t="s">
        <v>620</v>
      </c>
      <c r="E19" s="1341" t="s">
        <v>620</v>
      </c>
      <c r="F19" s="1341" t="s">
        <v>620</v>
      </c>
      <c r="G19" s="1345" t="s">
        <v>672</v>
      </c>
      <c r="H19" s="1341" t="s">
        <v>620</v>
      </c>
      <c r="I19" s="1341" t="s">
        <v>620</v>
      </c>
      <c r="J19" s="1341" t="s">
        <v>620</v>
      </c>
      <c r="K19" s="1341" t="s">
        <v>620</v>
      </c>
      <c r="L19" s="1351" t="s">
        <v>620</v>
      </c>
    </row>
    <row r="20" spans="2:12">
      <c r="B20" s="1331"/>
      <c r="C20" s="1336" t="s">
        <v>620</v>
      </c>
      <c r="D20" s="1341" t="s">
        <v>620</v>
      </c>
      <c r="E20" s="1341" t="s">
        <v>620</v>
      </c>
      <c r="F20" s="1341" t="s">
        <v>620</v>
      </c>
      <c r="G20" s="1345" t="s">
        <v>673</v>
      </c>
      <c r="H20" s="1341" t="s">
        <v>620</v>
      </c>
      <c r="I20" s="1341" t="s">
        <v>620</v>
      </c>
      <c r="J20" s="1341" t="s">
        <v>620</v>
      </c>
      <c r="K20" s="1341" t="s">
        <v>620</v>
      </c>
      <c r="L20" s="1351" t="s">
        <v>620</v>
      </c>
    </row>
    <row r="21" spans="2:12">
      <c r="B21" s="1331"/>
      <c r="C21" s="1336" t="s">
        <v>620</v>
      </c>
      <c r="D21" s="1341" t="s">
        <v>620</v>
      </c>
      <c r="E21" s="1341" t="s">
        <v>620</v>
      </c>
      <c r="F21" s="1341" t="s">
        <v>620</v>
      </c>
      <c r="G21" s="1345" t="s">
        <v>674</v>
      </c>
      <c r="H21" s="1341" t="s">
        <v>620</v>
      </c>
      <c r="I21" s="1341" t="s">
        <v>620</v>
      </c>
      <c r="J21" s="1341" t="s">
        <v>620</v>
      </c>
      <c r="K21" s="1341" t="s">
        <v>620</v>
      </c>
      <c r="L21" s="1351" t="s">
        <v>620</v>
      </c>
    </row>
    <row r="22" spans="2:12">
      <c r="B22" s="1331"/>
      <c r="C22" s="1336" t="s">
        <v>620</v>
      </c>
      <c r="D22" s="1341" t="s">
        <v>620</v>
      </c>
      <c r="E22" s="1341" t="s">
        <v>620</v>
      </c>
      <c r="F22" s="1341" t="s">
        <v>620</v>
      </c>
      <c r="G22" s="1341" t="s">
        <v>620</v>
      </c>
      <c r="H22" s="1341" t="s">
        <v>620</v>
      </c>
      <c r="I22" s="1341" t="s">
        <v>620</v>
      </c>
      <c r="J22" s="1341" t="s">
        <v>620</v>
      </c>
      <c r="K22" s="1341" t="s">
        <v>620</v>
      </c>
      <c r="L22" s="1351" t="s">
        <v>620</v>
      </c>
    </row>
    <row r="23" spans="2:12">
      <c r="B23" s="1331"/>
      <c r="C23" s="1336" t="s">
        <v>620</v>
      </c>
      <c r="D23" s="1341" t="s">
        <v>620</v>
      </c>
      <c r="E23" s="1341" t="s">
        <v>620</v>
      </c>
      <c r="F23" s="1341" t="s">
        <v>620</v>
      </c>
      <c r="G23" s="1341" t="s">
        <v>620</v>
      </c>
      <c r="H23" s="1341" t="s">
        <v>620</v>
      </c>
      <c r="I23" s="1341" t="s">
        <v>620</v>
      </c>
      <c r="J23" s="1341" t="s">
        <v>620</v>
      </c>
      <c r="K23" s="1341" t="s">
        <v>620</v>
      </c>
      <c r="L23" s="1351" t="s">
        <v>620</v>
      </c>
    </row>
    <row r="24" spans="2:12">
      <c r="B24" s="1331"/>
      <c r="C24" s="1336" t="s">
        <v>620</v>
      </c>
      <c r="D24" s="1341" t="s">
        <v>620</v>
      </c>
      <c r="E24" s="1341" t="s">
        <v>620</v>
      </c>
      <c r="F24" s="1341" t="s">
        <v>620</v>
      </c>
      <c r="G24" s="1341" t="s">
        <v>620</v>
      </c>
      <c r="H24" s="1341" t="s">
        <v>620</v>
      </c>
      <c r="I24" s="1341" t="s">
        <v>620</v>
      </c>
      <c r="J24" s="1341" t="s">
        <v>620</v>
      </c>
      <c r="K24" s="1341" t="s">
        <v>620</v>
      </c>
      <c r="L24" s="1351" t="s">
        <v>620</v>
      </c>
    </row>
    <row r="25" spans="2:12" ht="19.5">
      <c r="B25" s="1332"/>
      <c r="C25" s="1337" t="s">
        <v>620</v>
      </c>
      <c r="D25" s="1342" t="s">
        <v>620</v>
      </c>
      <c r="E25" s="1342" t="s">
        <v>620</v>
      </c>
      <c r="F25" s="1342" t="s">
        <v>620</v>
      </c>
      <c r="G25" s="1342" t="s">
        <v>620</v>
      </c>
      <c r="H25" s="1342" t="s">
        <v>620</v>
      </c>
      <c r="I25" s="1342" t="s">
        <v>620</v>
      </c>
      <c r="J25" s="1342" t="s">
        <v>620</v>
      </c>
      <c r="K25" s="1342" t="s">
        <v>620</v>
      </c>
      <c r="L25" s="1352" t="s">
        <v>620</v>
      </c>
    </row>
    <row r="28" spans="2:12">
      <c r="C28" s="1269" t="s">
        <v>618</v>
      </c>
    </row>
    <row r="29" spans="2:12">
      <c r="C29" s="1269" t="s">
        <v>676</v>
      </c>
    </row>
    <row r="30" spans="2:12">
      <c r="C30" s="1269" t="s">
        <v>677</v>
      </c>
    </row>
    <row r="31" spans="2:12">
      <c r="C31" s="1269" t="s">
        <v>678</v>
      </c>
    </row>
    <row r="32" spans="2:12">
      <c r="C32" s="1269" t="s">
        <v>679</v>
      </c>
    </row>
    <row r="33" spans="3:3">
      <c r="C33" s="1269" t="s">
        <v>680</v>
      </c>
    </row>
    <row r="34" spans="3:3">
      <c r="C34" s="1269" t="s">
        <v>681</v>
      </c>
    </row>
    <row r="35" spans="3:3">
      <c r="C35" s="1269" t="s">
        <v>682</v>
      </c>
    </row>
    <row r="36" spans="3:3">
      <c r="C36" s="1269" t="s">
        <v>683</v>
      </c>
    </row>
    <row r="37" spans="3:3">
      <c r="C37" s="1269" t="s">
        <v>684</v>
      </c>
    </row>
    <row r="39" spans="3:3">
      <c r="C39" s="1269" t="s">
        <v>685</v>
      </c>
    </row>
    <row r="40" spans="3:3">
      <c r="C40" s="1269" t="s">
        <v>686</v>
      </c>
    </row>
    <row r="41" spans="3:3">
      <c r="C41" s="1269" t="s">
        <v>55</v>
      </c>
    </row>
    <row r="42" spans="3:3">
      <c r="C42" s="1269" t="s">
        <v>688</v>
      </c>
    </row>
    <row r="43" spans="3:3">
      <c r="C43" s="1269" t="s">
        <v>689</v>
      </c>
    </row>
    <row r="44" spans="3:3">
      <c r="C44" s="1269" t="s">
        <v>690</v>
      </c>
    </row>
  </sheetData>
  <sheetProtection algorithmName="SHA-512" hashValue="6IXp/yIG17v73nheLNCD13baTd6cE7hg5KOJkt+YtCR+2CE2e/HycPBzLAbq//7FXKm9Q/0s7Euu/BRXAdsDMA==" saltValue="7+w5eb1/HtnJJag6q0+Q0Q==" spinCount="100000" sheet="1" selectLockedCells="1" selectUnlockedCells="1"/>
  <mergeCells count="1">
    <mergeCell ref="B13:B25"/>
  </mergeCells>
  <phoneticPr fontId="24"/>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別紙１（届出書）</vt:lpstr>
      <vt:lpstr>別紙２</vt:lpstr>
      <vt:lpstr>別紙３</vt:lpstr>
      <vt:lpstr xml:space="preserve">別紙4 </vt:lpstr>
      <vt:lpstr>別紙５</vt:lpstr>
      <vt:lpstr>別紙６</vt:lpstr>
      <vt:lpstr>別紙７</vt:lpstr>
      <vt:lpstr>別紙８</vt:lpstr>
      <vt:lpstr>参考様式1</vt:lpstr>
      <vt:lpstr>参考様式2</vt:lpstr>
      <vt:lpstr>参考様式3-１</vt:lpstr>
      <vt:lpstr>参考様式3-２</vt:lpstr>
      <vt:lpstr>参考様式3-３</vt:lpstr>
      <vt:lpstr>参考様式3-４</vt:lpstr>
      <vt:lpstr>標準様式１（1枚版）</vt:lpstr>
      <vt:lpstr>標準様式１（100名）</vt:lpstr>
      <vt:lpstr>標準様式１シフト記号表（勤務時間帯）</vt:lpstr>
      <vt:lpstr>標準様式１【記載例】認知症対応型通所</vt:lpstr>
      <vt:lpstr>標準様式１【記載例】シフト記号表（勤務時間帯）</vt:lpstr>
      <vt:lpstr>標準様式１記入方法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2024-04-02T07:29:29Z</cp:lastPrinted>
  <dcterms:created xsi:type="dcterms:W3CDTF">2023-01-16T02:34:32Z</dcterms:created>
  <dcterms:modified xsi:type="dcterms:W3CDTF">2025-03-18T08:15:07Z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2025-03-18T08:15:07Z</vt:filetime>
  </property>
</Properties>
</file>